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Explicação" sheetId="1" r:id="rId1"/>
    <sheet name="Registro de dados e movimentos" sheetId="2" r:id="rId2"/>
    <sheet name="Impressão Frente automatico" sheetId="3" r:id="rId3"/>
    <sheet name="Impressão Verso semi-auto" sheetId="4" r:id="rId4"/>
    <sheet name="Mapa Anual" sheetId="5" r:id="rId5"/>
  </sheets>
  <externalReferences>
    <externalReference r:id="rId8"/>
  </externalReferences>
  <definedNames>
    <definedName name="Tabela_Anual">'Registro de dados e movimentos'!$A$5:$AH$38</definedName>
    <definedName name="Tabela2">'Registro de dados e movimentos'!$V$40:$AH$68</definedName>
    <definedName name="TRTRTR">'[1]OU Preenchimento para impressão'!$A$4:$AH$37</definedName>
  </definedNames>
  <calcPr fullCalcOnLoad="1"/>
</workbook>
</file>

<file path=xl/sharedStrings.xml><?xml version="1.0" encoding="utf-8"?>
<sst xmlns="http://schemas.openxmlformats.org/spreadsheetml/2006/main" count="260" uniqueCount="190">
  <si>
    <t>Sociedade de São Vicente de Paulo</t>
  </si>
  <si>
    <t>Recebido em: ____/____/________</t>
  </si>
  <si>
    <t>10.</t>
  </si>
  <si>
    <t>11.</t>
  </si>
  <si>
    <t>14. Saldo no início do mês (Igual ao Saldo final do mês anterior)</t>
  </si>
  <si>
    <t>15. Total Recebimentos + Saldo início do mês (linha 13 + linha 14)</t>
  </si>
  <si>
    <t>RECEBIMENTOS (Receitas/Arrecadações)</t>
  </si>
  <si>
    <t>21.</t>
  </si>
  <si>
    <t>22.</t>
  </si>
  <si>
    <t>PAGAMENTOS (Despesas/Investimentos Sociais/Repasses)</t>
  </si>
  <si>
    <t xml:space="preserve">Total de Alimentos </t>
  </si>
  <si>
    <t>ANO:</t>
  </si>
  <si>
    <t>Item</t>
  </si>
  <si>
    <t>Mês de Referência</t>
  </si>
  <si>
    <t>Valor R$</t>
  </si>
  <si>
    <t>Nome:</t>
  </si>
  <si>
    <t>Encargo:</t>
  </si>
  <si>
    <t xml:space="preserve">23. </t>
  </si>
  <si>
    <t>Data Fundação:</t>
  </si>
  <si>
    <t>18.</t>
  </si>
  <si>
    <t xml:space="preserve">ANO: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</si>
  <si>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</si>
  <si>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</si>
  <si>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</si>
  <si>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</si>
  <si>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</si>
  <si>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</si>
  <si>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</si>
  <si>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</si>
  <si>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</si>
  <si>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</si>
  <si>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</si>
  <si>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</si>
  <si>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R$</t>
  </si>
  <si>
    <t>Balanço Anual</t>
  </si>
  <si>
    <t xml:space="preserve">18. </t>
  </si>
  <si>
    <t xml:space="preserve">21. </t>
  </si>
  <si>
    <t xml:space="preserve">22. </t>
  </si>
  <si>
    <t>26.</t>
  </si>
  <si>
    <t>23.</t>
  </si>
  <si>
    <t xml:space="preserve">03. </t>
  </si>
  <si>
    <t xml:space="preserve">04.                                                                                                                                                   </t>
  </si>
  <si>
    <t xml:space="preserve">05.                                                 </t>
  </si>
  <si>
    <t xml:space="preserve">06. </t>
  </si>
  <si>
    <t xml:space="preserve">07. </t>
  </si>
  <si>
    <t xml:space="preserve">08. </t>
  </si>
  <si>
    <t>09.</t>
  </si>
  <si>
    <t>01.</t>
  </si>
  <si>
    <t>02.</t>
  </si>
  <si>
    <t>12.</t>
  </si>
  <si>
    <t>13.</t>
  </si>
  <si>
    <t>27.</t>
  </si>
  <si>
    <t>16.</t>
  </si>
  <si>
    <t>17.</t>
  </si>
  <si>
    <t>19.</t>
  </si>
  <si>
    <t>20.</t>
  </si>
  <si>
    <t>24.</t>
  </si>
  <si>
    <t>25.</t>
  </si>
  <si>
    <t>28.</t>
  </si>
  <si>
    <t>29.</t>
  </si>
  <si>
    <t>30.</t>
  </si>
  <si>
    <t>14.</t>
  </si>
  <si>
    <t>15.</t>
  </si>
  <si>
    <t>Receitas Líquidas com Eventos (Rifa, Bazar, almoços etc.)</t>
  </si>
  <si>
    <t>Subvenções Oficiais</t>
  </si>
  <si>
    <t>União Fraternal  (Contribuições Recebidas de Unidades Vicentinas)</t>
  </si>
  <si>
    <t>Recebimentos para Repasses</t>
  </si>
  <si>
    <t>Total dos Recebimentos (Somar da linha 06 a linha 12)</t>
  </si>
  <si>
    <t>Saldo no início do mês (Igual ao Saldo final do mês anterior)</t>
  </si>
  <si>
    <t>Total Recebimentos + Saldo início do mês (linha 13 + linha 14)</t>
  </si>
  <si>
    <t>Repasses Referentes a linha 12</t>
  </si>
  <si>
    <t>Total dos Pagamentos (Somar da linha 16 a linha 27)</t>
  </si>
  <si>
    <t>Saldo no final do mês (linha 15 - linha 28)</t>
  </si>
  <si>
    <t>Total dos Pagamentos + Saldo Final do mês (Somar linha 28 + linha 29)</t>
  </si>
  <si>
    <t>Data Fundação</t>
  </si>
  <si>
    <t>Código</t>
  </si>
  <si>
    <t>Ano Vigente</t>
  </si>
  <si>
    <t>Resumo Anual</t>
  </si>
  <si>
    <t>Total de Alimentos Doados em Kg</t>
  </si>
  <si>
    <t>XX/YY/ZZ</t>
  </si>
  <si>
    <t>AA-BB-CC-DD</t>
  </si>
  <si>
    <t>Beltrano</t>
  </si>
  <si>
    <t>ANOTAR TAMBÉM OS DEMAIS DADOS ABAIXO DESTA TABELA</t>
  </si>
  <si>
    <t>O QUE NÃO SOUBER DEVERÁ SER DEIXADO EM BRANCO</t>
  </si>
  <si>
    <t>Vinculado ao Conselho Central</t>
  </si>
  <si>
    <t>_____________________________________    Presidente ou Tesoureiro do Conselho Central</t>
  </si>
  <si>
    <t>INFORMAÇÕES PARA AS REUNIÕES DO CC</t>
  </si>
  <si>
    <t>Reunião do CC em:</t>
  </si>
  <si>
    <t>TOTAL DAS CONTRIBUIÇÕES AO CC</t>
  </si>
  <si>
    <r>
      <rPr>
        <b/>
        <u val="single"/>
        <sz val="12"/>
        <rFont val="Swis721 LtCn BT"/>
        <family val="0"/>
      </rPr>
      <t xml:space="preserve">Relato das Realizações </t>
    </r>
    <r>
      <rPr>
        <b/>
        <i/>
        <u val="single"/>
        <sz val="9"/>
        <rFont val="Swis721 LtCn BT"/>
        <family val="0"/>
      </rPr>
      <t>(Obras Sociais e Espirituais)</t>
    </r>
    <r>
      <rPr>
        <u val="single"/>
        <sz val="9"/>
        <rFont val="Swis721 LtCn BT"/>
        <family val="0"/>
      </rPr>
      <t xml:space="preserve"> </t>
    </r>
    <r>
      <rPr>
        <b/>
        <u val="single"/>
        <sz val="12"/>
        <rFont val="Swis721 LtCn BT"/>
        <family val="0"/>
      </rPr>
      <t>que mereçam destaque na Ata do CC:</t>
    </r>
  </si>
  <si>
    <t>RESUMO DOS PAGAMENTOS DEVIDOS AO CONSELHO CENTRAL NO MÊS</t>
  </si>
  <si>
    <t>Fulano de Tal</t>
  </si>
  <si>
    <t>Mês da reunião ordinária</t>
  </si>
  <si>
    <t>Preencher todos os dados de Janeiro, os demais meses não precisam preencher exceto se houverem alterações.</t>
  </si>
  <si>
    <t>REGISTRO FINANCEIRO DA OBRA UNIDA</t>
  </si>
  <si>
    <t>Coletas/Subscritores e Benfeitores/Contribuições</t>
  </si>
  <si>
    <t>Convênios</t>
  </si>
  <si>
    <t>Doações Recebidas e Contribuições dos usuários</t>
  </si>
  <si>
    <t xml:space="preserve">Outras Receitas Sujeitas a Duocentésima e Meia                                                                                                                                                         </t>
  </si>
  <si>
    <t>Despesas Administrativas e de Funcionamento da Obra Unida</t>
  </si>
  <si>
    <t>Despesas com Pessoal e Encargos Sociais</t>
  </si>
  <si>
    <t>Despesas com Água, Energia e Telefone</t>
  </si>
  <si>
    <t>Despesas com alimentação</t>
  </si>
  <si>
    <t>Despesas com Medicamentos e Hospitalares</t>
  </si>
  <si>
    <t>Duocentésima e Meia enviada ao CC (2,5% do valor da linha 6)</t>
  </si>
  <si>
    <t>MAPA DO MOVIMENTO MENSAL PARA OBRAS UNIDAS</t>
  </si>
  <si>
    <t>NOME DA OBRA UNIDA:</t>
  </si>
  <si>
    <t>CÓDIGO DA OBRA UNIDA:</t>
  </si>
  <si>
    <t>Conselho Central a que está vinculada</t>
  </si>
  <si>
    <t>Número de Pessoas Atendidas:</t>
  </si>
  <si>
    <t>Homens:</t>
  </si>
  <si>
    <t>Mulheres:</t>
  </si>
  <si>
    <t>Faixa Etária:</t>
  </si>
  <si>
    <t xml:space="preserve">Número de Funcionários: </t>
  </si>
  <si>
    <t>Número de Voluntários:</t>
  </si>
  <si>
    <t>Tem Carta de União?</t>
  </si>
  <si>
    <t>Data da União:</t>
  </si>
  <si>
    <t>Atividade:</t>
  </si>
  <si>
    <t>RESUMO DO MOVIMENTO FINANCEIRO MENSAL DA OBRA UNIDA</t>
  </si>
  <si>
    <t>________________________                                Presidente da Obra Unida</t>
  </si>
  <si>
    <t>_________________________     Secretário(a) da Obra Unida</t>
  </si>
  <si>
    <t>________________________ Tesoureiro (a) da Obra Unida</t>
  </si>
  <si>
    <t xml:space="preserve">Subtotal (Valor de cálculo da Duocentésima e Meia) </t>
  </si>
  <si>
    <t>OBRA UNIDA:</t>
  </si>
  <si>
    <t>Número de Beneficiários:</t>
  </si>
  <si>
    <t>Duocentésima e Meia</t>
  </si>
  <si>
    <t>Representante da Obra Unida na Reunião do CC:</t>
  </si>
  <si>
    <t>Data da União</t>
  </si>
  <si>
    <t>Tem carta de União?</t>
  </si>
  <si>
    <t>&lt;&lt;&lt; Escrever sim ou não</t>
  </si>
  <si>
    <t>ZZ/YY/XX</t>
  </si>
  <si>
    <t>ATIVIDADE:</t>
  </si>
  <si>
    <t>Homens</t>
  </si>
  <si>
    <t>Mulheres</t>
  </si>
  <si>
    <t>Faixa etária</t>
  </si>
  <si>
    <t>Número de Funcionários</t>
  </si>
  <si>
    <t>Número de voluntários</t>
  </si>
  <si>
    <t>MAPA ESTATÍSTICO ANUAL</t>
  </si>
  <si>
    <t>Unidade Vicentina:</t>
  </si>
  <si>
    <t>Código:</t>
  </si>
  <si>
    <t>Ano:</t>
  </si>
  <si>
    <t>DT FUNDAÇÃO:</t>
  </si>
  <si>
    <t>DT AGREGAÇÃO OU INSTITUIÇÃO:</t>
  </si>
  <si>
    <t>Tel.:</t>
  </si>
  <si>
    <t>Endereço e E-mail:</t>
  </si>
  <si>
    <t>Nome do Presidente:</t>
  </si>
  <si>
    <t>Telefone:</t>
  </si>
  <si>
    <t>Data Posse:</t>
  </si>
  <si>
    <t>Endereço, data e horário das Reuniões:</t>
  </si>
  <si>
    <t>BALANÇO SOCIAL (Relato de realizações: Obras sócio-assistencias)</t>
  </si>
  <si>
    <t>ESTRUTURA/RECURSOS/ATIVIDADES DE ASSISTÊNCIA SOCIAL REALIZADAS</t>
  </si>
  <si>
    <t>QUANTIDADE - Unid.</t>
  </si>
  <si>
    <t>BENEFICIÁRIOS - Unid</t>
  </si>
  <si>
    <t>1) infra-Estrutura e Força de Trabalho</t>
  </si>
  <si>
    <r>
      <t xml:space="preserve">1.1 - Voluntários </t>
    </r>
    <r>
      <rPr>
        <sz val="8"/>
        <color indexed="8"/>
        <rFont val="Swis721 LtCn BT"/>
        <family val="0"/>
      </rPr>
      <t>(qtd. De vicentinos e vicentinas na Conferência)</t>
    </r>
  </si>
  <si>
    <r>
      <t xml:space="preserve">1.2 - Capacitação do Voluntariado </t>
    </r>
    <r>
      <rPr>
        <b/>
        <sz val="8"/>
        <rFont val="ARIAL BLACK"/>
        <family val="2"/>
      </rPr>
      <t>(Ecafos/encontros de Formação Vicentina)</t>
    </r>
  </si>
  <si>
    <t>1.3 -</t>
  </si>
  <si>
    <t xml:space="preserve">1.4 - </t>
  </si>
  <si>
    <t>1.5</t>
  </si>
  <si>
    <t>1.6</t>
  </si>
  <si>
    <t>2) Assistência Sócio-Assistenciais Mantidas</t>
  </si>
  <si>
    <t>2.1 - Famílias Assistidas e Membros das Famílias assistidas (Qtd. De Famílias e de Benefiários)</t>
  </si>
  <si>
    <r>
      <rPr>
        <b/>
        <sz val="9"/>
        <rFont val="ARIAL BLACK"/>
        <family val="2"/>
      </rPr>
      <t xml:space="preserve">2.2 - Obras Especiais </t>
    </r>
    <r>
      <rPr>
        <b/>
        <sz val="8"/>
        <rFont val="ARIAL BLACK"/>
        <family val="2"/>
      </rPr>
      <t>(Qtd. De Obras Especiais e de Beneficiários)</t>
    </r>
  </si>
  <si>
    <t>2,3 - Outras (especificar)</t>
  </si>
  <si>
    <t>2.4 -</t>
  </si>
  <si>
    <t>2.5</t>
  </si>
  <si>
    <t>2.6</t>
  </si>
  <si>
    <t>3) Ações de Promoção Humana e Cidadania</t>
  </si>
  <si>
    <t>3.1 - Cursos de Informática/Costura/cabelereiros/Cozinheiro, Artesanato etc.</t>
  </si>
  <si>
    <r>
      <t>3.2 - Atividades Esportivas/Culturais (</t>
    </r>
    <r>
      <rPr>
        <sz val="8"/>
        <rFont val="ARIAL BLACK"/>
        <family val="2"/>
      </rPr>
      <t>escolinhas de esportes e teatros)</t>
    </r>
  </si>
  <si>
    <r>
      <t>3.3 - Financiamentos de Pequenos Empreendimentos (</t>
    </r>
    <r>
      <rPr>
        <sz val="8"/>
        <rFont val="Swis721 LtCn BT"/>
        <family val="0"/>
      </rPr>
      <t>projetos sociais)</t>
    </r>
  </si>
  <si>
    <t>3.4 - Construção/Reformas de Casas</t>
  </si>
  <si>
    <r>
      <rPr>
        <b/>
        <sz val="9"/>
        <rFont val="Swis721 LtCn BT"/>
        <family val="0"/>
      </rPr>
      <t xml:space="preserve">4) Outras ações de Assistência/Promoção social </t>
    </r>
    <r>
      <rPr>
        <b/>
        <sz val="8"/>
        <rFont val="Swis721 LtCn BT"/>
        <family val="0"/>
      </rPr>
      <t>(Detalhar)</t>
    </r>
  </si>
  <si>
    <r>
      <t>4.1 - Doações Concedidas (</t>
    </r>
    <r>
      <rPr>
        <sz val="8"/>
        <rFont val="ARIAL BLACK"/>
        <family val="2"/>
      </rPr>
      <t>Valor dinheiro e número de beneficiários c/doação)</t>
    </r>
  </si>
  <si>
    <t>4.2</t>
  </si>
  <si>
    <t>Recebidos em Kg/ mês</t>
  </si>
  <si>
    <t>Dicas para um bom trabalho com este Mapa Padrão do CNB.</t>
  </si>
  <si>
    <t>Os lançamentos financeiros deverão ser lançados mês a mês; observando algumas informações</t>
  </si>
  <si>
    <t>Para imprimir o mapa mensal é só digitar o mês, de 1 a 12, no único campo disponível na planilha</t>
  </si>
  <si>
    <t>"Impressão Frente automática" caso queira acompanhar o mapa anual é só digitar 13. Para imprimir</t>
  </si>
  <si>
    <t>uma cópia em branco é só deixar o referido campo em branco, como se encontra no momento.</t>
  </si>
  <si>
    <t>para a planilha ""Impressão verso automática" os demais pagamentos deverão ser escritos manualmente</t>
  </si>
  <si>
    <t xml:space="preserve">nesta planilha antes da impressão e apagados no mês seguinte caso não se repita. Daí a importancia </t>
  </si>
  <si>
    <t>das anotações pessoais na parte inferior da planilha "Registro de dados e movimentos".</t>
  </si>
  <si>
    <t xml:space="preserve">Tudo começa pelo preenchimento dos dados básicos da unidade;como Nome, data de união, </t>
  </si>
  <si>
    <t>código  e outros mais na planilha "Registro de dados e movimentos"</t>
  </si>
  <si>
    <t>importantes abaixo da tabela como nº de pessoas atendidas, faixa etária, nº de funcionários, voluntários etc</t>
  </si>
  <si>
    <t>Ao digitar o mês na planilha "Impressão Frente automática" os 2,5% será transportado automaticamente</t>
  </si>
  <si>
    <t>e sim o registro do valor devido. O pagamento em si, sempre será mediante um recibo a parte.</t>
  </si>
  <si>
    <r>
      <rPr>
        <b/>
        <sz val="12"/>
        <rFont val="Arial"/>
        <family val="2"/>
      </rPr>
      <t>Observação importante:</t>
    </r>
    <r>
      <rPr>
        <sz val="12"/>
        <rFont val="Arial"/>
        <family val="2"/>
      </rPr>
      <t xml:space="preserve"> O Fato do mapa calcular automaticamente os 2,5% não significa o pagamento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</si>
</sst>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#,##0.00;[Red]#,##0.00"/>
    <numFmt numFmtId="174" formatCode="0.00;[Red]0.00"/>
    <numFmt numFmtId="175" formatCode="0.00_);[Red]\(0.00\)"/>
    <numFmt numFmtId="176" formatCode="[$-416]dddd\,\ d&quot; de &quot;mmmm&quot; de &quot;yyyy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9"/>
      <name val="Swis721 LtCn BT"/>
      <family val="0"/>
    </font>
    <font>
      <sz val="10"/>
      <name val="Swis721 LtCn BT"/>
      <family val="0"/>
    </font>
    <font>
      <b/>
      <sz val="24"/>
      <color indexed="18"/>
      <name val="Arial Black"/>
      <family val="2"/>
    </font>
    <font>
      <sz val="10"/>
      <color indexed="48"/>
      <name val="Arial Black"/>
      <family val="2"/>
    </font>
    <font>
      <i/>
      <sz val="10"/>
      <color indexed="18"/>
      <name val="Arial Black"/>
      <family val="2"/>
    </font>
    <font>
      <b/>
      <sz val="10"/>
      <name val="Swis721 LtCn BT"/>
      <family val="0"/>
    </font>
    <font>
      <b/>
      <sz val="9"/>
      <name val="Swis721 LtCn BT"/>
      <family val="0"/>
    </font>
    <font>
      <sz val="9"/>
      <name val="ARIAL BLACK"/>
      <family val="2"/>
    </font>
    <font>
      <b/>
      <sz val="10"/>
      <color indexed="9"/>
      <name val="Swis721 LtCn BT"/>
      <family val="0"/>
    </font>
    <font>
      <b/>
      <sz val="9"/>
      <color indexed="9"/>
      <name val="Swis721 LtCn BT"/>
      <family val="0"/>
    </font>
    <font>
      <sz val="8"/>
      <name val="Swis721 LtCn BT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name val="Swis721 LtCn BT"/>
      <family val="0"/>
    </font>
    <font>
      <sz val="8"/>
      <name val="Arial"/>
      <family val="2"/>
    </font>
    <font>
      <b/>
      <sz val="14"/>
      <color indexed="18"/>
      <name val="Arial Black"/>
      <family val="2"/>
    </font>
    <font>
      <sz val="14"/>
      <name val="Arial"/>
      <family val="2"/>
    </font>
    <font>
      <sz val="9"/>
      <color indexed="18"/>
      <name val="Arial Black"/>
      <family val="2"/>
    </font>
    <font>
      <b/>
      <u val="single"/>
      <sz val="12"/>
      <name val="Swis721 LtCn BT"/>
      <family val="0"/>
    </font>
    <font>
      <b/>
      <i/>
      <u val="single"/>
      <sz val="9"/>
      <name val="Swis721 LtCn BT"/>
      <family val="0"/>
    </font>
    <font>
      <u val="single"/>
      <sz val="9"/>
      <name val="Swis721 LtCn BT"/>
      <family val="0"/>
    </font>
    <font>
      <b/>
      <u val="single"/>
      <sz val="9"/>
      <name val="Swis721 LtCn BT"/>
      <family val="0"/>
    </font>
    <font>
      <b/>
      <sz val="8"/>
      <name val="Swis721 LtCn BT"/>
      <family val="0"/>
    </font>
    <font>
      <sz val="12"/>
      <name val="ARIAL BLACK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18"/>
      <name val="Arial Black"/>
      <family val="2"/>
    </font>
    <font>
      <sz val="8"/>
      <color indexed="8"/>
      <name val="Swis721 LtCn BT"/>
      <family val="0"/>
    </font>
    <font>
      <b/>
      <sz val="8"/>
      <name val="ARIAL BLACK"/>
      <family val="2"/>
    </font>
    <font>
      <b/>
      <sz val="9"/>
      <name val="ARIAL BLACK"/>
      <family val="2"/>
    </font>
    <font>
      <sz val="8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 BLACK"/>
      <family val="2"/>
    </font>
    <font>
      <b/>
      <sz val="9"/>
      <color indexed="10"/>
      <name val="Arial"/>
      <family val="2"/>
    </font>
    <font>
      <b/>
      <vertAlign val="subscript"/>
      <sz val="14"/>
      <color indexed="8"/>
      <name val="Arial"/>
      <family val="2"/>
    </font>
    <font>
      <sz val="9"/>
      <color indexed="8"/>
      <name val="Swis721 LtCn BT"/>
      <family val="0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 BLACK"/>
      <family val="2"/>
    </font>
    <font>
      <b/>
      <sz val="9"/>
      <color rgb="FFFF0000"/>
      <name val="Arial"/>
      <family val="2"/>
    </font>
    <font>
      <sz val="9"/>
      <color theme="1"/>
      <name val="Swis721 LtCn BT"/>
      <family val="0"/>
    </font>
    <font>
      <b/>
      <vertAlign val="subscript"/>
      <sz val="14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72" fontId="13" fillId="0" borderId="15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5" fillId="0" borderId="12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1" fontId="9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43" fontId="2" fillId="0" borderId="17" xfId="60" applyFont="1" applyBorder="1" applyAlignment="1" applyProtection="1">
      <alignment vertical="center"/>
      <protection/>
    </xf>
    <xf numFmtId="43" fontId="2" fillId="0" borderId="17" xfId="60" applyFont="1" applyBorder="1" applyAlignment="1" applyProtection="1">
      <alignment horizontal="right" vertical="center"/>
      <protection/>
    </xf>
    <xf numFmtId="43" fontId="0" fillId="0" borderId="17" xfId="60" applyFont="1" applyBorder="1" applyAlignment="1" applyProtection="1">
      <alignment vertical="center"/>
      <protection/>
    </xf>
    <xf numFmtId="43" fontId="8" fillId="0" borderId="17" xfId="60" applyFont="1" applyBorder="1" applyAlignment="1" applyProtection="1">
      <alignment vertical="center"/>
      <protection/>
    </xf>
    <xf numFmtId="43" fontId="8" fillId="34" borderId="17" xfId="6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43" fontId="7" fillId="0" borderId="17" xfId="60" applyFont="1" applyBorder="1" applyAlignment="1" applyProtection="1">
      <alignment vertical="center"/>
      <protection/>
    </xf>
    <xf numFmtId="174" fontId="7" fillId="0" borderId="17" xfId="60" applyNumberFormat="1" applyFont="1" applyBorder="1" applyAlignment="1" applyProtection="1">
      <alignment vertical="center"/>
      <protection/>
    </xf>
    <xf numFmtId="173" fontId="7" fillId="34" borderId="17" xfId="60" applyNumberFormat="1" applyFont="1" applyFill="1" applyBorder="1" applyAlignment="1" applyProtection="1">
      <alignment vertical="center"/>
      <protection/>
    </xf>
    <xf numFmtId="43" fontId="8" fillId="0" borderId="17" xfId="60" applyFont="1" applyFill="1" applyBorder="1" applyAlignment="1" applyProtection="1">
      <alignment vertical="center"/>
      <protection/>
    </xf>
    <xf numFmtId="43" fontId="2" fillId="0" borderId="17" xfId="60" applyFont="1" applyFill="1" applyBorder="1" applyAlignment="1" applyProtection="1">
      <alignment vertical="center"/>
      <protection/>
    </xf>
    <xf numFmtId="43" fontId="7" fillId="0" borderId="17" xfId="60" applyFont="1" applyFill="1" applyBorder="1" applyAlignment="1" applyProtection="1">
      <alignment vertical="center"/>
      <protection/>
    </xf>
    <xf numFmtId="174" fontId="7" fillId="0" borderId="17" xfId="60" applyNumberFormat="1" applyFont="1" applyFill="1" applyBorder="1" applyAlignment="1" applyProtection="1">
      <alignment vertical="center"/>
      <protection/>
    </xf>
    <xf numFmtId="43" fontId="2" fillId="0" borderId="17" xfId="60" applyFont="1" applyFill="1" applyBorder="1" applyAlignment="1" applyProtection="1">
      <alignment vertical="center"/>
      <protection locked="0"/>
    </xf>
    <xf numFmtId="43" fontId="0" fillId="0" borderId="17" xfId="6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left" wrapText="1"/>
      <protection/>
    </xf>
    <xf numFmtId="4" fontId="11" fillId="0" borderId="0" xfId="0" applyNumberFormat="1" applyFont="1" applyBorder="1" applyAlignment="1" applyProtection="1">
      <alignment horizontal="right"/>
      <protection/>
    </xf>
    <xf numFmtId="4" fontId="1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6" fillId="0" borderId="16" xfId="0" applyFont="1" applyBorder="1" applyAlignment="1" applyProtection="1">
      <alignment vertical="center"/>
      <protection locked="0"/>
    </xf>
    <xf numFmtId="0" fontId="26" fillId="0" borderId="15" xfId="0" applyFont="1" applyBorder="1" applyAlignment="1" applyProtection="1">
      <alignment vertical="center"/>
      <protection locked="0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4" fontId="2" fillId="0" borderId="17" xfId="60" applyNumberFormat="1" applyFont="1" applyFill="1" applyBorder="1" applyAlignment="1" applyProtection="1">
      <alignment vertical="center"/>
      <protection locked="0"/>
    </xf>
    <xf numFmtId="4" fontId="8" fillId="34" borderId="17" xfId="60" applyNumberFormat="1" applyFont="1" applyFill="1" applyBorder="1" applyAlignment="1" applyProtection="1">
      <alignment vertical="center"/>
      <protection/>
    </xf>
    <xf numFmtId="0" fontId="26" fillId="0" borderId="0" xfId="0" applyFont="1" applyAlignment="1" applyProtection="1">
      <alignment horizontal="right"/>
      <protection/>
    </xf>
    <xf numFmtId="0" fontId="49" fillId="0" borderId="17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vertical="center"/>
      <protection/>
    </xf>
    <xf numFmtId="172" fontId="50" fillId="0" borderId="17" xfId="0" applyNumberFormat="1" applyFont="1" applyBorder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center" vertical="center"/>
      <protection locked="0"/>
    </xf>
    <xf numFmtId="1" fontId="5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 applyProtection="1">
      <alignment horizontal="left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vertical="top" wrapText="1"/>
      <protection/>
    </xf>
    <xf numFmtId="0" fontId="8" fillId="0" borderId="17" xfId="0" applyFont="1" applyBorder="1" applyAlignment="1" applyProtection="1">
      <alignment vertical="top" wrapText="1"/>
      <protection/>
    </xf>
    <xf numFmtId="0" fontId="8" fillId="34" borderId="17" xfId="0" applyFont="1" applyFill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vertical="top" wrapText="1"/>
      <protection/>
    </xf>
    <xf numFmtId="0" fontId="7" fillId="0" borderId="19" xfId="0" applyFont="1" applyBorder="1" applyAlignment="1" applyProtection="1">
      <alignment vertical="top" wrapText="1"/>
      <protection/>
    </xf>
    <xf numFmtId="0" fontId="8" fillId="0" borderId="19" xfId="0" applyFont="1" applyBorder="1" applyAlignment="1" applyProtection="1">
      <alignment vertical="top" wrapText="1"/>
      <protection/>
    </xf>
    <xf numFmtId="0" fontId="8" fillId="34" borderId="19" xfId="0" applyFont="1" applyFill="1" applyBorder="1" applyAlignment="1" applyProtection="1">
      <alignment vertical="top" wrapText="1"/>
      <protection/>
    </xf>
    <xf numFmtId="0" fontId="9" fillId="0" borderId="14" xfId="0" applyFont="1" applyBorder="1" applyAlignment="1" applyProtection="1">
      <alignment wrapText="1"/>
      <protection/>
    </xf>
    <xf numFmtId="0" fontId="9" fillId="0" borderId="12" xfId="0" applyFont="1" applyBorder="1" applyAlignment="1" applyProtection="1">
      <alignment wrapText="1"/>
      <protection/>
    </xf>
    <xf numFmtId="0" fontId="9" fillId="0" borderId="12" xfId="0" applyFont="1" applyBorder="1" applyAlignment="1" applyProtection="1">
      <alignment/>
      <protection/>
    </xf>
    <xf numFmtId="43" fontId="3" fillId="0" borderId="17" xfId="60" applyFont="1" applyFill="1" applyBorder="1" applyAlignment="1" applyProtection="1">
      <alignment vertical="center"/>
      <protection locked="0"/>
    </xf>
    <xf numFmtId="0" fontId="0" fillId="6" borderId="17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6" fillId="0" borderId="15" xfId="0" applyFont="1" applyBorder="1" applyAlignment="1" applyProtection="1">
      <alignment horizontal="right"/>
      <protection/>
    </xf>
    <xf numFmtId="0" fontId="26" fillId="0" borderId="16" xfId="0" applyFont="1" applyBorder="1" applyAlignment="1" applyProtection="1">
      <alignment vertical="center" wrapText="1"/>
      <protection/>
    </xf>
    <xf numFmtId="0" fontId="26" fillId="0" borderId="15" xfId="0" applyFont="1" applyBorder="1" applyAlignment="1" applyProtection="1">
      <alignment vertical="center" wrapText="1"/>
      <protection/>
    </xf>
    <xf numFmtId="43" fontId="27" fillId="0" borderId="17" xfId="6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left"/>
    </xf>
    <xf numFmtId="0" fontId="0" fillId="0" borderId="17" xfId="0" applyBorder="1" applyAlignment="1" applyProtection="1">
      <alignment/>
      <protection/>
    </xf>
    <xf numFmtId="0" fontId="49" fillId="0" borderId="17" xfId="0" applyFont="1" applyBorder="1" applyAlignment="1" applyProtection="1">
      <alignment horizontal="right"/>
      <protection/>
    </xf>
    <xf numFmtId="1" fontId="0" fillId="0" borderId="17" xfId="0" applyNumberFormat="1" applyFill="1" applyBorder="1" applyAlignment="1" applyProtection="1">
      <alignment horizontal="center" vertical="center"/>
      <protection locked="0"/>
    </xf>
    <xf numFmtId="172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26" fillId="0" borderId="21" xfId="0" applyFont="1" applyBorder="1" applyAlignment="1" applyProtection="1">
      <alignment horizontal="right"/>
      <protection/>
    </xf>
    <xf numFmtId="0" fontId="0" fillId="0" borderId="17" xfId="0" applyBorder="1" applyAlignment="1">
      <alignment horizontal="center" vertical="center"/>
    </xf>
    <xf numFmtId="0" fontId="50" fillId="19" borderId="17" xfId="0" applyFont="1" applyFill="1" applyBorder="1" applyAlignment="1" applyProtection="1">
      <alignment horizontal="center" vertical="center"/>
      <protection locked="0"/>
    </xf>
    <xf numFmtId="43" fontId="27" fillId="0" borderId="17" xfId="60" applyFont="1" applyFill="1" applyBorder="1" applyAlignment="1" applyProtection="1">
      <alignment vertical="center"/>
      <protection/>
    </xf>
    <xf numFmtId="43" fontId="3" fillId="0" borderId="17" xfId="60" applyFont="1" applyFill="1" applyBorder="1" applyAlignment="1" applyProtection="1">
      <alignment vertical="center"/>
      <protection/>
    </xf>
    <xf numFmtId="43" fontId="3" fillId="0" borderId="17" xfId="60" applyFont="1" applyBorder="1" applyAlignment="1" applyProtection="1">
      <alignment vertical="center"/>
      <protection/>
    </xf>
    <xf numFmtId="0" fontId="2" fillId="0" borderId="1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2" fillId="0" borderId="22" xfId="0" applyFont="1" applyBorder="1" applyAlignment="1">
      <alignment horizontal="left"/>
    </xf>
    <xf numFmtId="0" fontId="76" fillId="35" borderId="23" xfId="0" applyFont="1" applyFill="1" applyBorder="1" applyAlignment="1">
      <alignment vertical="top"/>
    </xf>
    <xf numFmtId="0" fontId="77" fillId="35" borderId="16" xfId="0" applyFont="1" applyFill="1" applyBorder="1" applyAlignment="1">
      <alignment vertical="top"/>
    </xf>
    <xf numFmtId="0" fontId="77" fillId="35" borderId="15" xfId="0" applyFont="1" applyFill="1" applyBorder="1" applyAlignment="1">
      <alignment vertical="top"/>
    </xf>
    <xf numFmtId="0" fontId="0" fillId="0" borderId="17" xfId="0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vertical="center"/>
      <protection/>
    </xf>
    <xf numFmtId="0" fontId="24" fillId="0" borderId="12" xfId="0" applyFont="1" applyBorder="1" applyAlignment="1" applyProtection="1">
      <alignment vertical="center"/>
      <protection/>
    </xf>
    <xf numFmtId="0" fontId="24" fillId="0" borderId="13" xfId="0" applyFont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 vertical="center"/>
      <protection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right"/>
      <protection/>
    </xf>
    <xf numFmtId="0" fontId="26" fillId="0" borderId="16" xfId="0" applyFont="1" applyBorder="1" applyAlignment="1" applyProtection="1">
      <alignment horizontal="right"/>
      <protection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26" fillId="0" borderId="26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19" xfId="0" applyFont="1" applyBorder="1" applyAlignment="1" applyProtection="1">
      <alignment horizontal="right"/>
      <protection/>
    </xf>
    <xf numFmtId="0" fontId="26" fillId="0" borderId="16" xfId="0" applyFont="1" applyBorder="1" applyAlignment="1" applyProtection="1">
      <alignment horizontal="right"/>
      <protection/>
    </xf>
    <xf numFmtId="0" fontId="26" fillId="0" borderId="15" xfId="0" applyFont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26" fillId="0" borderId="19" xfId="0" applyFont="1" applyFill="1" applyBorder="1" applyAlignment="1" applyProtection="1">
      <alignment horizontal="right"/>
      <protection/>
    </xf>
    <xf numFmtId="0" fontId="26" fillId="0" borderId="16" xfId="0" applyFont="1" applyFill="1" applyBorder="1" applyAlignment="1" applyProtection="1">
      <alignment horizontal="right"/>
      <protection/>
    </xf>
    <xf numFmtId="0" fontId="26" fillId="0" borderId="15" xfId="0" applyFont="1" applyFill="1" applyBorder="1" applyAlignment="1" applyProtection="1">
      <alignment horizontal="right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78" fillId="0" borderId="20" xfId="0" applyFont="1" applyBorder="1" applyAlignment="1" applyProtection="1">
      <alignment horizontal="center" vertical="center" wrapText="1"/>
      <protection/>
    </xf>
    <xf numFmtId="0" fontId="78" fillId="0" borderId="18" xfId="0" applyFont="1" applyBorder="1" applyAlignment="1" applyProtection="1">
      <alignment horizontal="center" vertical="center" wrapText="1"/>
      <protection/>
    </xf>
    <xf numFmtId="0" fontId="78" fillId="0" borderId="21" xfId="0" applyFont="1" applyBorder="1" applyAlignment="1" applyProtection="1">
      <alignment horizontal="center" vertical="center" wrapText="1"/>
      <protection/>
    </xf>
    <xf numFmtId="0" fontId="79" fillId="0" borderId="20" xfId="0" applyFont="1" applyBorder="1" applyAlignment="1" applyProtection="1">
      <alignment horizontal="center" vertical="center" wrapText="1"/>
      <protection/>
    </xf>
    <xf numFmtId="0" fontId="79" fillId="0" borderId="18" xfId="0" applyFont="1" applyBorder="1" applyAlignment="1" applyProtection="1">
      <alignment horizontal="center" vertical="center" wrapText="1"/>
      <protection/>
    </xf>
    <xf numFmtId="0" fontId="79" fillId="0" borderId="21" xfId="0" applyFont="1" applyBorder="1" applyAlignment="1" applyProtection="1">
      <alignment horizontal="center" vertical="center" wrapText="1"/>
      <protection/>
    </xf>
    <xf numFmtId="0" fontId="79" fillId="0" borderId="14" xfId="0" applyFont="1" applyBorder="1" applyAlignment="1" applyProtection="1">
      <alignment horizontal="center" vertical="center" wrapText="1"/>
      <protection/>
    </xf>
    <xf numFmtId="0" fontId="79" fillId="0" borderId="12" xfId="0" applyFont="1" applyBorder="1" applyAlignment="1" applyProtection="1">
      <alignment horizontal="center" vertical="center" wrapText="1"/>
      <protection/>
    </xf>
    <xf numFmtId="0" fontId="79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49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/>
    </xf>
    <xf numFmtId="0" fontId="49" fillId="0" borderId="19" xfId="0" applyFont="1" applyBorder="1" applyAlignment="1" applyProtection="1">
      <alignment horizontal="right" vertical="center"/>
      <protection/>
    </xf>
    <xf numFmtId="0" fontId="49" fillId="0" borderId="15" xfId="0" applyFont="1" applyBorder="1" applyAlignment="1" applyProtection="1">
      <alignment horizontal="right" vertical="center"/>
      <protection/>
    </xf>
    <xf numFmtId="0" fontId="25" fillId="13" borderId="19" xfId="0" applyFont="1" applyFill="1" applyBorder="1" applyAlignment="1" applyProtection="1">
      <alignment horizontal="left" vertical="center"/>
      <protection locked="0"/>
    </xf>
    <xf numFmtId="0" fontId="25" fillId="13" borderId="16" xfId="0" applyFont="1" applyFill="1" applyBorder="1" applyAlignment="1" applyProtection="1">
      <alignment horizontal="left" vertical="center"/>
      <protection locked="0"/>
    </xf>
    <xf numFmtId="0" fontId="25" fillId="13" borderId="15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left" vertical="center"/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26" fillId="6" borderId="17" xfId="0" applyFont="1" applyFill="1" applyBorder="1" applyAlignment="1" applyProtection="1">
      <alignment horizontal="center"/>
      <protection/>
    </xf>
    <xf numFmtId="0" fontId="49" fillId="0" borderId="17" xfId="0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 applyProtection="1">
      <alignment horizontal="center" vertical="center"/>
      <protection locked="0"/>
    </xf>
    <xf numFmtId="0" fontId="78" fillId="0" borderId="14" xfId="0" applyFont="1" applyBorder="1" applyAlignment="1" applyProtection="1">
      <alignment horizontal="center" vertical="center" wrapText="1"/>
      <protection/>
    </xf>
    <xf numFmtId="0" fontId="78" fillId="0" borderId="12" xfId="0" applyFont="1" applyBorder="1" applyAlignment="1" applyProtection="1">
      <alignment horizontal="center" vertical="center" wrapText="1"/>
      <protection/>
    </xf>
    <xf numFmtId="0" fontId="78" fillId="0" borderId="13" xfId="0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3" fillId="0" borderId="17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1" fontId="2" fillId="0" borderId="16" xfId="0" applyNumberFormat="1" applyFont="1" applyBorder="1" applyAlignment="1" applyProtection="1">
      <alignment horizontal="left" vertical="center"/>
      <protection/>
    </xf>
    <xf numFmtId="1" fontId="2" fillId="0" borderId="15" xfId="0" applyNumberFormat="1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13" xfId="0" applyFont="1" applyFill="1" applyBorder="1" applyAlignment="1" applyProtection="1">
      <alignment horizontal="center" wrapText="1"/>
      <protection/>
    </xf>
    <xf numFmtId="0" fontId="2" fillId="33" borderId="20" xfId="0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 applyProtection="1">
      <alignment horizontal="center" wrapText="1"/>
      <protection/>
    </xf>
    <xf numFmtId="0" fontId="2" fillId="33" borderId="21" xfId="0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0" fontId="8" fillId="34" borderId="16" xfId="0" applyFont="1" applyFill="1" applyBorder="1" applyAlignment="1" applyProtection="1">
      <alignment horizontal="left" vertical="center" wrapText="1"/>
      <protection/>
    </xf>
    <xf numFmtId="0" fontId="8" fillId="34" borderId="15" xfId="0" applyFont="1" applyFill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1" fontId="8" fillId="0" borderId="16" xfId="0" applyNumberFormat="1" applyFont="1" applyBorder="1" applyAlignment="1" applyProtection="1">
      <alignment horizontal="left" vertical="center"/>
      <protection/>
    </xf>
    <xf numFmtId="1" fontId="8" fillId="0" borderId="15" xfId="0" applyNumberFormat="1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7" xfId="0" applyFont="1" applyBorder="1" applyAlignment="1">
      <alignment horizontal="center"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 applyProtection="1">
      <alignment horizontal="center" vertic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Font="1" applyBorder="1" applyAlignment="1">
      <alignment horizontal="right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26" fillId="0" borderId="1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9" fillId="0" borderId="17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/>
      <protection/>
    </xf>
    <xf numFmtId="0" fontId="23" fillId="36" borderId="19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25" fillId="0" borderId="17" xfId="0" applyNumberFormat="1" applyFont="1" applyBorder="1" applyAlignment="1">
      <alignment horizontal="right" wrapText="1"/>
    </xf>
    <xf numFmtId="2" fontId="26" fillId="0" borderId="17" xfId="0" applyNumberFormat="1" applyFont="1" applyBorder="1" applyAlignment="1" applyProtection="1">
      <alignment horizontal="right" wrapText="1"/>
      <protection locked="0"/>
    </xf>
    <xf numFmtId="0" fontId="13" fillId="0" borderId="17" xfId="0" applyFont="1" applyBorder="1" applyAlignment="1" applyProtection="1">
      <alignment horizontal="left" wrapText="1"/>
      <protection locked="0"/>
    </xf>
    <xf numFmtId="0" fontId="26" fillId="0" borderId="17" xfId="0" applyFont="1" applyBorder="1" applyAlignment="1" applyProtection="1">
      <alignment horizontal="center" vertical="center" wrapText="1"/>
      <protection/>
    </xf>
    <xf numFmtId="2" fontId="26" fillId="0" borderId="17" xfId="0" applyNumberFormat="1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80" fillId="0" borderId="17" xfId="0" applyFont="1" applyBorder="1" applyAlignment="1" applyProtection="1">
      <alignment horizontal="left"/>
      <protection locked="0"/>
    </xf>
    <xf numFmtId="2" fontId="26" fillId="0" borderId="17" xfId="0" applyNumberFormat="1" applyFont="1" applyBorder="1" applyAlignment="1" applyProtection="1">
      <alignment horizontal="right"/>
      <protection/>
    </xf>
    <xf numFmtId="0" fontId="26" fillId="0" borderId="19" xfId="0" applyNumberFormat="1" applyFont="1" applyBorder="1" applyAlignment="1" applyProtection="1">
      <alignment horizontal="center" vertical="center"/>
      <protection/>
    </xf>
    <xf numFmtId="0" fontId="26" fillId="0" borderId="16" xfId="0" applyNumberFormat="1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81" fillId="0" borderId="19" xfId="0" applyFont="1" applyBorder="1" applyAlignment="1">
      <alignment horizontal="right"/>
    </xf>
    <xf numFmtId="0" fontId="81" fillId="0" borderId="16" xfId="0" applyFont="1" applyBorder="1" applyAlignment="1">
      <alignment horizontal="right"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7" xfId="0" applyBorder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0" fontId="76" fillId="35" borderId="17" xfId="0" applyFont="1" applyFill="1" applyBorder="1" applyAlignment="1" applyProtection="1">
      <alignment horizontal="left" vertical="center"/>
      <protection locked="0"/>
    </xf>
    <xf numFmtId="0" fontId="77" fillId="35" borderId="17" xfId="0" applyFont="1" applyFill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justify" vertical="center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 applyProtection="1">
      <alignment horizontal="justify" vertical="center"/>
      <protection locked="0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 applyProtection="1">
      <alignment horizontal="justify" vertical="center"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22" xfId="0" applyFont="1" applyBorder="1" applyAlignment="1">
      <alignment horizontal="left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23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9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8" fillId="0" borderId="23" xfId="0" applyFont="1" applyBorder="1" applyAlignment="1">
      <alignment horizontal="left"/>
    </xf>
    <xf numFmtId="0" fontId="9" fillId="0" borderId="23" xfId="0" applyFont="1" applyBorder="1" applyAlignment="1">
      <alignment horizontal="center" wrapText="1"/>
    </xf>
    <xf numFmtId="0" fontId="2" fillId="0" borderId="3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38" xfId="0" applyFont="1" applyBorder="1" applyAlignment="1">
      <alignment horizontal="left"/>
    </xf>
    <xf numFmtId="0" fontId="80" fillId="0" borderId="23" xfId="0" applyFont="1" applyBorder="1" applyAlignment="1">
      <alignment horizontal="left"/>
    </xf>
    <xf numFmtId="0" fontId="80" fillId="0" borderId="16" xfId="0" applyFont="1" applyBorder="1" applyAlignment="1">
      <alignment horizontal="left"/>
    </xf>
    <xf numFmtId="0" fontId="80" fillId="0" borderId="15" xfId="0" applyFont="1" applyBorder="1" applyAlignment="1">
      <alignment horizontal="left"/>
    </xf>
    <xf numFmtId="0" fontId="32" fillId="0" borderId="23" xfId="0" applyFont="1" applyBorder="1" applyAlignment="1">
      <alignment horizontal="left" wrapText="1"/>
    </xf>
    <xf numFmtId="0" fontId="32" fillId="0" borderId="16" xfId="0" applyFont="1" applyBorder="1" applyAlignment="1">
      <alignment horizontal="left" wrapText="1"/>
    </xf>
    <xf numFmtId="0" fontId="32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31" fillId="0" borderId="23" xfId="0" applyFont="1" applyBorder="1" applyAlignment="1">
      <alignment horizontal="left" wrapText="1"/>
    </xf>
    <xf numFmtId="0" fontId="76" fillId="35" borderId="23" xfId="0" applyFont="1" applyFill="1" applyBorder="1" applyAlignment="1">
      <alignment vertical="top"/>
    </xf>
    <xf numFmtId="0" fontId="77" fillId="35" borderId="16" xfId="0" applyFont="1" applyFill="1" applyBorder="1" applyAlignment="1">
      <alignment vertical="top"/>
    </xf>
    <xf numFmtId="0" fontId="77" fillId="35" borderId="15" xfId="0" applyFont="1" applyFill="1" applyBorder="1" applyAlignment="1">
      <alignment vertical="top"/>
    </xf>
    <xf numFmtId="0" fontId="9" fillId="0" borderId="23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82" fillId="35" borderId="23" xfId="0" applyFont="1" applyFill="1" applyBorder="1" applyAlignment="1">
      <alignment vertical="top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81" fillId="0" borderId="19" xfId="0" applyFont="1" applyBorder="1" applyAlignment="1">
      <alignment horizontal="left"/>
    </xf>
    <xf numFmtId="0" fontId="81" fillId="0" borderId="16" xfId="0" applyFont="1" applyBorder="1" applyAlignment="1">
      <alignment horizontal="left"/>
    </xf>
    <xf numFmtId="0" fontId="3" fillId="0" borderId="19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b/>
        <i val="0"/>
      </font>
    </dxf>
    <dxf>
      <font>
        <b/>
        <i val="0"/>
      </font>
      <numFmt numFmtId="175" formatCode="0.00_);[Red]\(0.00\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12</xdr:col>
      <xdr:colOff>114300</xdr:colOff>
      <xdr:row>8</xdr:row>
      <xdr:rowOff>95250</xdr:rowOff>
    </xdr:to>
    <xdr:pic>
      <xdr:nvPicPr>
        <xdr:cNvPr id="1" name="Picture 4" descr="logoc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219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12</xdr:col>
      <xdr:colOff>114300</xdr:colOff>
      <xdr:row>6</xdr:row>
      <xdr:rowOff>85725</xdr:rowOff>
    </xdr:to>
    <xdr:pic>
      <xdr:nvPicPr>
        <xdr:cNvPr id="1" name="Picture 4" descr="logoc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552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12</xdr:col>
      <xdr:colOff>133350</xdr:colOff>
      <xdr:row>7</xdr:row>
      <xdr:rowOff>133350</xdr:rowOff>
    </xdr:to>
    <xdr:pic>
      <xdr:nvPicPr>
        <xdr:cNvPr id="1" name="Picture 4" descr="logoc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600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centinos\Desktop\MapaObrasuni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.U Impressão Frente Manual"/>
      <sheetName val="O.U Impressão Verso Manual"/>
      <sheetName val="Mapa Anual"/>
      <sheetName val="OU Preenchimento para impressão"/>
      <sheetName val="O.U Impressão Frente automatico"/>
      <sheetName val="O.U Impressão Verso semi-auto"/>
    </sheetNames>
    <sheetDataSet>
      <sheetData sheetId="3">
        <row r="4">
          <cell r="V4">
            <v>1</v>
          </cell>
          <cell r="W4">
            <v>2</v>
          </cell>
          <cell r="X4">
            <v>3</v>
          </cell>
          <cell r="Y4">
            <v>4</v>
          </cell>
          <cell r="Z4">
            <v>5</v>
          </cell>
          <cell r="AA4">
            <v>6</v>
          </cell>
          <cell r="AB4">
            <v>7</v>
          </cell>
          <cell r="AC4">
            <v>8</v>
          </cell>
          <cell r="AD4">
            <v>9</v>
          </cell>
          <cell r="AE4">
            <v>10</v>
          </cell>
          <cell r="AF4">
            <v>11</v>
          </cell>
          <cell r="AG4">
            <v>12</v>
          </cell>
          <cell r="AH4">
            <v>13</v>
          </cell>
        </row>
        <row r="5">
          <cell r="A5" t="str">
            <v>RECEBIMENTOS (Receitas/Arrecadações)</v>
          </cell>
          <cell r="V5" t="str">
            <v>Janeiro</v>
          </cell>
          <cell r="W5" t="str">
            <v>Fevereiro</v>
          </cell>
          <cell r="X5" t="str">
            <v>Março</v>
          </cell>
          <cell r="Y5" t="str">
            <v>Abril</v>
          </cell>
          <cell r="Z5" t="str">
            <v>Maio</v>
          </cell>
          <cell r="AA5" t="str">
            <v>Junho</v>
          </cell>
          <cell r="AB5" t="str">
            <v>Julho</v>
          </cell>
          <cell r="AC5" t="str">
            <v>Agosto</v>
          </cell>
          <cell r="AD5" t="str">
            <v>Setembro</v>
          </cell>
          <cell r="AE5" t="str">
            <v>Outubro</v>
          </cell>
          <cell r="AF5" t="str">
            <v>Novembro</v>
          </cell>
          <cell r="AG5" t="str">
            <v>Dezembro</v>
          </cell>
          <cell r="AH5" t="str">
            <v>Balanço Anual</v>
          </cell>
        </row>
        <row r="6">
          <cell r="A6" t="str">
            <v>01.</v>
          </cell>
          <cell r="B6" t="str">
            <v>Coletas/Subscritores e Benfeitores/Contribuições</v>
          </cell>
          <cell r="AH6" t="str">
            <v/>
          </cell>
        </row>
        <row r="7">
          <cell r="A7" t="str">
            <v>02.</v>
          </cell>
          <cell r="B7" t="str">
            <v>Convênios</v>
          </cell>
          <cell r="AH7" t="str">
            <v/>
          </cell>
        </row>
        <row r="8">
          <cell r="A8" t="str">
            <v>03. </v>
          </cell>
          <cell r="B8" t="str">
            <v>Doações Recebidas e Contribuições dos usuários</v>
          </cell>
          <cell r="AH8" t="str">
            <v/>
          </cell>
        </row>
        <row r="9">
          <cell r="A9" t="str">
            <v>04.                                                                                                                                                   </v>
          </cell>
          <cell r="B9" t="str">
            <v>Receitas Líquidas com Eventos (Rifa, Bazar, almoços etc.)</v>
          </cell>
          <cell r="AH9" t="str">
            <v/>
          </cell>
        </row>
        <row r="10">
          <cell r="A10" t="str">
            <v>05.                                                 </v>
          </cell>
          <cell r="B10" t="str">
            <v>Outras Receitas Sujeitas a Duocentésima e Meia                                                                                                                                                         </v>
          </cell>
          <cell r="AH10" t="str">
            <v/>
          </cell>
        </row>
        <row r="11">
          <cell r="A11" t="str">
            <v>06. </v>
          </cell>
          <cell r="B11" t="str">
            <v>Subtotal (Valor de cálculo da Duocent´sima e Meia) </v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A12" t="str">
            <v>07. </v>
          </cell>
          <cell r="B12" t="str">
            <v>Subvenções Oficiais</v>
          </cell>
          <cell r="AH12" t="str">
            <v/>
          </cell>
        </row>
        <row r="13">
          <cell r="A13" t="str">
            <v>08. </v>
          </cell>
          <cell r="B13" t="str">
            <v>Convênios</v>
          </cell>
          <cell r="AH13" t="str">
            <v/>
          </cell>
        </row>
        <row r="14">
          <cell r="A14" t="str">
            <v>09.</v>
          </cell>
          <cell r="B14" t="str">
            <v>União Fraternal  (Contribuições Recebidas de Unidades Vicentinas)</v>
          </cell>
          <cell r="AH14" t="str">
            <v/>
          </cell>
        </row>
        <row r="15">
          <cell r="A15" t="str">
            <v>10.</v>
          </cell>
          <cell r="AH15" t="str">
            <v/>
          </cell>
        </row>
        <row r="16">
          <cell r="A16" t="str">
            <v>11.</v>
          </cell>
          <cell r="AH16" t="str">
            <v/>
          </cell>
        </row>
        <row r="17">
          <cell r="A17" t="str">
            <v>12.</v>
          </cell>
          <cell r="B17" t="str">
            <v>Recebimentos para Repasses</v>
          </cell>
          <cell r="AH17" t="str">
            <v/>
          </cell>
        </row>
        <row r="18">
          <cell r="A18" t="str">
            <v>13.</v>
          </cell>
          <cell r="B18" t="str">
            <v>Total dos Recebimentos (Somar da linha 06 a linha 12)</v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A19" t="str">
            <v>14. Saldo no início do mês (Igual ao Saldo final do mês anterior)</v>
          </cell>
          <cell r="B19" t="str">
            <v>Saldo no início do mês (Igual ao Saldo final do mês anterior)</v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A20" t="str">
            <v>15. Total Recebimentos + Saldo início do mês (linha 13 + linha 14)</v>
          </cell>
          <cell r="B20" t="str">
            <v>Total Recebimentos + Saldo início do mês (linha 13 + linha 14)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2">
          <cell r="A22" t="str">
            <v>PAGAMENTOS (Despesas/Investimentos Sociais/Repasses)</v>
          </cell>
          <cell r="V22" t="str">
            <v>Janeiro</v>
          </cell>
          <cell r="W22" t="str">
            <v>Fevereiro</v>
          </cell>
          <cell r="X22" t="str">
            <v>Março</v>
          </cell>
          <cell r="Y22" t="str">
            <v>Abril</v>
          </cell>
          <cell r="Z22" t="str">
            <v>Maio</v>
          </cell>
          <cell r="AA22" t="str">
            <v>Junho</v>
          </cell>
          <cell r="AB22" t="str">
            <v>Julho</v>
          </cell>
          <cell r="AC22" t="str">
            <v>Agosto</v>
          </cell>
          <cell r="AD22" t="str">
            <v>Setembro</v>
          </cell>
          <cell r="AE22" t="str">
            <v>Outubro</v>
          </cell>
          <cell r="AF22" t="str">
            <v>Novembro</v>
          </cell>
          <cell r="AG22" t="str">
            <v>Dezembro</v>
          </cell>
          <cell r="AH22" t="str">
            <v>Balanço Anual</v>
          </cell>
        </row>
        <row r="23">
          <cell r="A23" t="str">
            <v>16.</v>
          </cell>
          <cell r="B23" t="str">
            <v>Despesas Administrativas e de Funcionamento da Obra Unida</v>
          </cell>
          <cell r="AH23" t="str">
            <v/>
          </cell>
        </row>
        <row r="24">
          <cell r="A24" t="str">
            <v>17.</v>
          </cell>
          <cell r="B24" t="str">
            <v>Despesas com Pessoal e Encargos Sociais</v>
          </cell>
          <cell r="AH24" t="str">
            <v/>
          </cell>
        </row>
        <row r="25">
          <cell r="A25" t="str">
            <v>18. </v>
          </cell>
          <cell r="B25" t="str">
            <v>Despesas com Água, Energia e Telefone</v>
          </cell>
          <cell r="AH25" t="str">
            <v/>
          </cell>
        </row>
        <row r="26">
          <cell r="A26" t="str">
            <v>19.</v>
          </cell>
          <cell r="B26" t="str">
            <v>Despesas com alimentação</v>
          </cell>
          <cell r="AH26" t="str">
            <v/>
          </cell>
        </row>
        <row r="27">
          <cell r="A27" t="str">
            <v>20.</v>
          </cell>
          <cell r="B27" t="str">
            <v>Despesas com Medicamentos e Hospitalares</v>
          </cell>
          <cell r="AH27" t="str">
            <v/>
          </cell>
        </row>
        <row r="28">
          <cell r="A28" t="str">
            <v>21. </v>
          </cell>
          <cell r="AH28" t="str">
            <v/>
          </cell>
        </row>
        <row r="29">
          <cell r="A29" t="str">
            <v>22. </v>
          </cell>
          <cell r="AH29" t="str">
            <v/>
          </cell>
        </row>
        <row r="30">
          <cell r="A30" t="str">
            <v>23. </v>
          </cell>
          <cell r="AH30" t="str">
            <v/>
          </cell>
        </row>
        <row r="31">
          <cell r="A31" t="str">
            <v>24.</v>
          </cell>
          <cell r="B31" t="str">
            <v>Duocentésima e Meia enviada ao CC (2,5% do valor da linha 6)</v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</row>
        <row r="32">
          <cell r="A32" t="str">
            <v>25.</v>
          </cell>
          <cell r="AH32" t="str">
            <v/>
          </cell>
        </row>
        <row r="33">
          <cell r="A33" t="str">
            <v>26.</v>
          </cell>
          <cell r="AH33" t="str">
            <v/>
          </cell>
        </row>
        <row r="34">
          <cell r="A34" t="str">
            <v>27.</v>
          </cell>
          <cell r="B34" t="str">
            <v>Repasses Referentes a linha 12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</row>
        <row r="35">
          <cell r="A35" t="str">
            <v>28.</v>
          </cell>
          <cell r="B35" t="str">
            <v>Total dos Pagamentos (Somar da linha 16 a linha 27)</v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>
            <v>0</v>
          </cell>
        </row>
        <row r="36">
          <cell r="A36" t="str">
            <v>29.</v>
          </cell>
          <cell r="B36" t="str">
            <v>Saldo no final do mês (linha 15 - linha 28)</v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</row>
        <row r="37">
          <cell r="A37" t="str">
            <v>30.</v>
          </cell>
          <cell r="B37" t="str">
            <v>Total dos Pagamentos + Saldo Final do mês (Somar linha 28 + linha 29)</v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showGridLines="0" tabSelected="1" zoomScalePageLayoutView="0" workbookViewId="0" topLeftCell="A1">
      <selection activeCell="D9" sqref="D9"/>
    </sheetView>
  </sheetViews>
  <sheetFormatPr defaultColWidth="9.140625" defaultRowHeight="12.75"/>
  <cols>
    <col min="1" max="1" width="107.00390625" style="0" customWidth="1"/>
  </cols>
  <sheetData>
    <row r="1" ht="15.75">
      <c r="A1" s="164" t="s">
        <v>176</v>
      </c>
    </row>
    <row r="2" ht="15.75">
      <c r="A2" s="165"/>
    </row>
    <row r="3" ht="15">
      <c r="A3" s="166" t="s">
        <v>184</v>
      </c>
    </row>
    <row r="4" ht="15">
      <c r="A4" s="166" t="s">
        <v>185</v>
      </c>
    </row>
    <row r="5" ht="15">
      <c r="A5" s="166"/>
    </row>
    <row r="6" ht="15">
      <c r="A6" s="166" t="s">
        <v>177</v>
      </c>
    </row>
    <row r="7" ht="15">
      <c r="A7" s="166" t="s">
        <v>186</v>
      </c>
    </row>
    <row r="8" ht="15">
      <c r="A8" s="166"/>
    </row>
    <row r="9" ht="15">
      <c r="A9" s="166" t="s">
        <v>178</v>
      </c>
    </row>
    <row r="10" ht="15">
      <c r="A10" s="166" t="s">
        <v>179</v>
      </c>
    </row>
    <row r="11" ht="15">
      <c r="A11" s="166" t="s">
        <v>180</v>
      </c>
    </row>
    <row r="12" ht="15">
      <c r="A12" s="166"/>
    </row>
    <row r="13" ht="15">
      <c r="A13" s="166" t="s">
        <v>187</v>
      </c>
    </row>
    <row r="14" ht="15">
      <c r="A14" s="166" t="s">
        <v>181</v>
      </c>
    </row>
    <row r="15" ht="15">
      <c r="A15" s="166" t="s">
        <v>182</v>
      </c>
    </row>
    <row r="16" ht="15">
      <c r="A16" s="166" t="s">
        <v>183</v>
      </c>
    </row>
    <row r="17" ht="15.75">
      <c r="A17" s="166" t="s">
        <v>189</v>
      </c>
    </row>
    <row r="18" ht="15">
      <c r="A18" s="167" t="s">
        <v>188</v>
      </c>
    </row>
  </sheetData>
  <sheetProtection password="CDE6"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74"/>
  <sheetViews>
    <sheetView showGridLines="0" zoomScalePageLayoutView="0" workbookViewId="0" topLeftCell="A1">
      <pane xSplit="21" topLeftCell="V1" activePane="topRight" state="frozen"/>
      <selection pane="topLeft" activeCell="A1" sqref="A1"/>
      <selection pane="topRight" activeCell="Y3" sqref="Y3:AA3"/>
    </sheetView>
  </sheetViews>
  <sheetFormatPr defaultColWidth="9.140625" defaultRowHeight="12.75"/>
  <cols>
    <col min="1" max="1" width="2.8515625" style="31" customWidth="1"/>
    <col min="2" max="20" width="2.7109375" style="31" customWidth="1"/>
    <col min="21" max="21" width="9.421875" style="31" customWidth="1"/>
    <col min="22" max="33" width="11.421875" style="31" customWidth="1"/>
    <col min="34" max="34" width="14.57421875" style="31" hidden="1" customWidth="1"/>
    <col min="35" max="47" width="2.7109375" style="31" customWidth="1"/>
    <col min="48" max="48" width="3.140625" style="31" customWidth="1"/>
    <col min="49" max="54" width="2.7109375" style="31" customWidth="1"/>
    <col min="55" max="55" width="9.140625" style="31" customWidth="1"/>
    <col min="56" max="68" width="11.421875" style="31" customWidth="1"/>
    <col min="69" max="16384" width="9.140625" style="31" customWidth="1"/>
  </cols>
  <sheetData>
    <row r="1" spans="1:68" s="86" customFormat="1" ht="35.25" customHeight="1">
      <c r="A1" s="218" t="s">
        <v>94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20"/>
      <c r="V1" s="96" t="s">
        <v>74</v>
      </c>
      <c r="W1" s="96" t="s">
        <v>127</v>
      </c>
      <c r="X1" s="96" t="s">
        <v>75</v>
      </c>
      <c r="Y1" s="96" t="s">
        <v>76</v>
      </c>
      <c r="Z1" s="213" t="s">
        <v>84</v>
      </c>
      <c r="AA1" s="213"/>
      <c r="AB1" s="197"/>
      <c r="AC1" s="197"/>
      <c r="AD1" s="85"/>
      <c r="AE1" s="85"/>
      <c r="AF1" s="85"/>
      <c r="AG1" s="85"/>
      <c r="AH1" s="85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4"/>
      <c r="BJ1" s="34"/>
      <c r="BK1" s="34"/>
      <c r="BL1" s="34"/>
      <c r="BM1" s="34"/>
      <c r="BN1" s="34"/>
      <c r="BO1" s="34"/>
      <c r="BP1" s="34"/>
    </row>
    <row r="2" spans="1:68" s="86" customFormat="1" ht="19.5" customHeight="1">
      <c r="A2" s="222" t="s">
        <v>91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4"/>
      <c r="V2" s="98" t="s">
        <v>79</v>
      </c>
      <c r="W2" s="98" t="s">
        <v>130</v>
      </c>
      <c r="X2" s="99" t="s">
        <v>80</v>
      </c>
      <c r="Y2" s="100">
        <v>2018</v>
      </c>
      <c r="Z2" s="214" t="s">
        <v>81</v>
      </c>
      <c r="AA2" s="214"/>
      <c r="AB2" s="198"/>
      <c r="AC2" s="198"/>
      <c r="AD2" s="85"/>
      <c r="AE2" s="85"/>
      <c r="AF2" s="85"/>
      <c r="AG2" s="85"/>
      <c r="AH2" s="85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4"/>
      <c r="BJ2" s="34"/>
      <c r="BK2" s="34"/>
      <c r="BL2" s="34"/>
      <c r="BM2" s="34"/>
      <c r="BN2" s="34"/>
      <c r="BO2" s="34"/>
      <c r="BP2" s="34"/>
    </row>
    <row r="3" spans="1:68" ht="19.5">
      <c r="A3" s="185" t="s">
        <v>82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7"/>
      <c r="V3" s="201" t="s">
        <v>128</v>
      </c>
      <c r="W3" s="202"/>
      <c r="X3" s="140"/>
      <c r="Y3" s="206" t="s">
        <v>129</v>
      </c>
      <c r="Z3" s="207"/>
      <c r="AA3" s="208"/>
      <c r="AB3" s="85"/>
      <c r="AC3" s="85"/>
      <c r="AD3" s="85"/>
      <c r="AE3" s="85"/>
      <c r="AF3" s="85"/>
      <c r="AG3" s="85"/>
      <c r="AH3" s="85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4"/>
      <c r="BJ3" s="34"/>
      <c r="BK3" s="34"/>
      <c r="BL3" s="34"/>
      <c r="BM3" s="34"/>
      <c r="BN3" s="34"/>
      <c r="BO3" s="34"/>
      <c r="BP3" s="34"/>
    </row>
    <row r="4" spans="1:68" ht="14.25" customHeight="1">
      <c r="A4" s="215" t="s">
        <v>83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7"/>
      <c r="V4" s="133" t="s">
        <v>131</v>
      </c>
      <c r="W4" s="203"/>
      <c r="X4" s="204"/>
      <c r="Y4" s="204"/>
      <c r="Z4" s="204"/>
      <c r="AA4" s="205"/>
      <c r="AB4" s="32"/>
      <c r="AC4" s="32"/>
      <c r="AD4" s="32"/>
      <c r="AE4" s="32"/>
      <c r="AF4" s="32"/>
      <c r="AG4" s="32"/>
      <c r="AH4" s="32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4"/>
      <c r="BJ4" s="34"/>
      <c r="BK4" s="34"/>
      <c r="BL4" s="34"/>
      <c r="BM4" s="34"/>
      <c r="BN4" s="34"/>
      <c r="BO4" s="34"/>
      <c r="BP4" s="34"/>
    </row>
    <row r="5" spans="1:68" ht="14.25" customHeight="1" hidden="1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117"/>
      <c r="R5" s="117"/>
      <c r="S5" s="117"/>
      <c r="T5" s="117"/>
      <c r="U5" s="117"/>
      <c r="V5" s="35">
        <v>1</v>
      </c>
      <c r="W5" s="35">
        <v>2</v>
      </c>
      <c r="X5" s="35">
        <v>3</v>
      </c>
      <c r="Y5" s="35">
        <v>4</v>
      </c>
      <c r="Z5" s="35">
        <v>5</v>
      </c>
      <c r="AA5" s="35">
        <v>6</v>
      </c>
      <c r="AB5" s="35">
        <v>7</v>
      </c>
      <c r="AC5" s="35">
        <v>8</v>
      </c>
      <c r="AD5" s="35">
        <v>9</v>
      </c>
      <c r="AE5" s="35">
        <v>10</v>
      </c>
      <c r="AF5" s="35">
        <v>11</v>
      </c>
      <c r="AG5" s="35">
        <v>12</v>
      </c>
      <c r="AH5" s="36">
        <v>13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4"/>
      <c r="BJ5" s="34"/>
      <c r="BK5" s="34"/>
      <c r="BL5" s="34"/>
      <c r="BM5" s="34"/>
      <c r="BN5" s="34"/>
      <c r="BO5" s="34"/>
      <c r="BP5" s="34"/>
    </row>
    <row r="6" spans="1:34" ht="16.5" customHeight="1">
      <c r="A6" s="221" t="s">
        <v>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37" t="s">
        <v>21</v>
      </c>
      <c r="W6" s="37" t="s">
        <v>22</v>
      </c>
      <c r="X6" s="37" t="s">
        <v>23</v>
      </c>
      <c r="Y6" s="37" t="s">
        <v>24</v>
      </c>
      <c r="Z6" s="37" t="s">
        <v>25</v>
      </c>
      <c r="AA6" s="37" t="s">
        <v>26</v>
      </c>
      <c r="AB6" s="37" t="s">
        <v>27</v>
      </c>
      <c r="AC6" s="37" t="s">
        <v>28</v>
      </c>
      <c r="AD6" s="37" t="s">
        <v>29</v>
      </c>
      <c r="AE6" s="37" t="s">
        <v>30</v>
      </c>
      <c r="AF6" s="37" t="s">
        <v>31</v>
      </c>
      <c r="AG6" s="37" t="s">
        <v>32</v>
      </c>
      <c r="AH6" s="37" t="s">
        <v>34</v>
      </c>
    </row>
    <row r="7" spans="1:34" ht="16.5" customHeight="1">
      <c r="A7" s="105" t="s">
        <v>47</v>
      </c>
      <c r="B7" s="210" t="s">
        <v>95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39">
        <f>IF(SUM(V7:AG7)=0,"",SUM(V7:AG7))</f>
      </c>
    </row>
    <row r="8" spans="1:34" ht="16.5" customHeight="1">
      <c r="A8" s="106" t="s">
        <v>48</v>
      </c>
      <c r="B8" s="210" t="s">
        <v>96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39">
        <f aca="true" t="shared" si="0" ref="AH8:AH18">IF(SUM(V8:AG8)=0,"",SUM(V8:AG8))</f>
      </c>
    </row>
    <row r="9" spans="1:34" ht="16.5" customHeight="1">
      <c r="A9" s="106" t="s">
        <v>40</v>
      </c>
      <c r="B9" s="194" t="s">
        <v>97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39">
        <f t="shared" si="0"/>
      </c>
    </row>
    <row r="10" spans="1:34" ht="16.5" customHeight="1">
      <c r="A10" s="89" t="s">
        <v>41</v>
      </c>
      <c r="B10" s="210" t="s">
        <v>63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39">
        <f t="shared" si="0"/>
      </c>
    </row>
    <row r="11" spans="1:34" ht="16.5" customHeight="1">
      <c r="A11" s="89" t="s">
        <v>42</v>
      </c>
      <c r="B11" s="200" t="s">
        <v>98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39">
        <f t="shared" si="0"/>
      </c>
    </row>
    <row r="12" spans="1:34" ht="16.5" customHeight="1">
      <c r="A12" s="90" t="s">
        <v>43</v>
      </c>
      <c r="B12" s="225" t="s">
        <v>122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141">
        <f>IF(SUM(V7:V11)=0,"",SUM(V7:V11))</f>
      </c>
      <c r="W12" s="141">
        <f>IF(SUM(W7:W11)=0,"",SUM(W7:W11))</f>
      </c>
      <c r="X12" s="127">
        <f>IF(SUM(X7:X11)=0,"",SUM(X7:X11))</f>
      </c>
      <c r="Y12" s="127">
        <f aca="true" t="shared" si="1" ref="Y12:AG12">IF(SUM(Y7:Y11)=0,"",SUM(Y7:Y11))</f>
      </c>
      <c r="Z12" s="127">
        <f t="shared" si="1"/>
      </c>
      <c r="AA12" s="127">
        <f t="shared" si="1"/>
      </c>
      <c r="AB12" s="127">
        <f t="shared" si="1"/>
      </c>
      <c r="AC12" s="127">
        <f t="shared" si="1"/>
      </c>
      <c r="AD12" s="127">
        <f t="shared" si="1"/>
      </c>
      <c r="AE12" s="127">
        <f t="shared" si="1"/>
      </c>
      <c r="AF12" s="127">
        <f t="shared" si="1"/>
      </c>
      <c r="AG12" s="127">
        <f t="shared" si="1"/>
      </c>
      <c r="AH12" s="127">
        <f>IF(SUM(AH7:AH11)=0,"",SUM(AH7:AH11))</f>
      </c>
    </row>
    <row r="13" spans="1:34" ht="16.5" customHeight="1">
      <c r="A13" s="89" t="s">
        <v>44</v>
      </c>
      <c r="B13" s="200" t="s">
        <v>64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39">
        <f t="shared" si="0"/>
      </c>
    </row>
    <row r="14" spans="1:34" ht="16.5" customHeight="1">
      <c r="A14" s="89" t="s">
        <v>45</v>
      </c>
      <c r="B14" s="200" t="s">
        <v>96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39">
        <f t="shared" si="0"/>
      </c>
    </row>
    <row r="15" spans="1:34" ht="16.5" customHeight="1">
      <c r="A15" s="89" t="s">
        <v>46</v>
      </c>
      <c r="B15" s="200" t="s">
        <v>65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39">
        <f t="shared" si="0"/>
      </c>
    </row>
    <row r="16" spans="1:34" ht="16.5" customHeight="1">
      <c r="A16" s="91" t="s">
        <v>2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39">
        <f t="shared" si="0"/>
      </c>
    </row>
    <row r="17" spans="1:34" ht="16.5" customHeight="1">
      <c r="A17" s="91" t="s">
        <v>3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39">
        <f t="shared" si="0"/>
      </c>
    </row>
    <row r="18" spans="1:34" ht="16.5" customHeight="1">
      <c r="A18" s="89" t="s">
        <v>49</v>
      </c>
      <c r="B18" s="194" t="s">
        <v>66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39">
        <f t="shared" si="0"/>
      </c>
    </row>
    <row r="19" spans="1:34" ht="16.5" customHeight="1">
      <c r="A19" s="107" t="s">
        <v>50</v>
      </c>
      <c r="B19" s="183" t="s">
        <v>67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47">
        <f>IF(SUM(V12:V18)=0,"",SUM(V12:V18))</f>
      </c>
      <c r="W19" s="47">
        <f>IF(SUM(W12:W18)=0,"",SUM(W12:W18))</f>
      </c>
      <c r="X19" s="41">
        <f>IF(SUM(X12:X18)=0,"",SUM(X12:X18))</f>
      </c>
      <c r="Y19" s="41">
        <f aca="true" t="shared" si="2" ref="Y19:AG19">IF(SUM(Y12:Y18)=0,"",SUM(Y12:Y18))</f>
      </c>
      <c r="Z19" s="41">
        <f t="shared" si="2"/>
      </c>
      <c r="AA19" s="41">
        <f t="shared" si="2"/>
      </c>
      <c r="AB19" s="41">
        <f t="shared" si="2"/>
      </c>
      <c r="AC19" s="41">
        <f t="shared" si="2"/>
      </c>
      <c r="AD19" s="41">
        <f t="shared" si="2"/>
      </c>
      <c r="AE19" s="41">
        <f t="shared" si="2"/>
      </c>
      <c r="AF19" s="41">
        <f t="shared" si="2"/>
      </c>
      <c r="AG19" s="41">
        <f t="shared" si="2"/>
      </c>
      <c r="AH19" s="41">
        <f>IF(SUM(AH12:AH18)=0,"",SUM(AH12:AH18))</f>
      </c>
    </row>
    <row r="20" spans="1:34" ht="16.5" customHeight="1">
      <c r="A20" s="108" t="s">
        <v>4</v>
      </c>
      <c r="B20" s="195" t="s">
        <v>68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93"/>
      <c r="W20" s="48">
        <f>IF(V20="","",V37)</f>
      </c>
      <c r="X20" s="48">
        <f aca="true" t="shared" si="3" ref="X20:AG20">IF(W20="","",W37)</f>
      </c>
      <c r="Y20" s="48">
        <f t="shared" si="3"/>
      </c>
      <c r="Z20" s="48">
        <f t="shared" si="3"/>
      </c>
      <c r="AA20" s="48">
        <f t="shared" si="3"/>
      </c>
      <c r="AB20" s="48">
        <f t="shared" si="3"/>
      </c>
      <c r="AC20" s="48">
        <f t="shared" si="3"/>
      </c>
      <c r="AD20" s="48">
        <f t="shared" si="3"/>
      </c>
      <c r="AE20" s="48">
        <f t="shared" si="3"/>
      </c>
      <c r="AF20" s="48">
        <f t="shared" si="3"/>
      </c>
      <c r="AG20" s="48">
        <f t="shared" si="3"/>
      </c>
      <c r="AH20" s="39">
        <f>IF(V20="","",V20)</f>
      </c>
    </row>
    <row r="21" spans="1:34" ht="16.5" customHeight="1">
      <c r="A21" s="109" t="s">
        <v>5</v>
      </c>
      <c r="B21" s="196" t="s">
        <v>69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94">
        <f>IF(SUM(V19:V20)=0,0,SUM(V19:V20))</f>
        <v>0</v>
      </c>
      <c r="W21" s="94">
        <f aca="true" t="shared" si="4" ref="W21:AG21">IF(SUM(W19:W20)=0,0,SUM(W19:W20))</f>
        <v>0</v>
      </c>
      <c r="X21" s="94">
        <f t="shared" si="4"/>
        <v>0</v>
      </c>
      <c r="Y21" s="94">
        <f t="shared" si="4"/>
        <v>0</v>
      </c>
      <c r="Z21" s="94">
        <f t="shared" si="4"/>
        <v>0</v>
      </c>
      <c r="AA21" s="94">
        <f t="shared" si="4"/>
        <v>0</v>
      </c>
      <c r="AB21" s="94">
        <f t="shared" si="4"/>
        <v>0</v>
      </c>
      <c r="AC21" s="94">
        <f t="shared" si="4"/>
        <v>0</v>
      </c>
      <c r="AD21" s="94">
        <f t="shared" si="4"/>
        <v>0</v>
      </c>
      <c r="AE21" s="94">
        <f t="shared" si="4"/>
        <v>0</v>
      </c>
      <c r="AF21" s="94">
        <f t="shared" si="4"/>
        <v>0</v>
      </c>
      <c r="AG21" s="94">
        <f t="shared" si="4"/>
        <v>0</v>
      </c>
      <c r="AH21" s="42">
        <f>IF(SUM(AH19:AH20)=0,"",SUM(AH19:AH20))</f>
      </c>
    </row>
    <row r="22" ht="16.5" customHeight="1"/>
    <row r="23" spans="1:34" ht="16.5" customHeight="1">
      <c r="A23" s="221" t="s">
        <v>9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43" t="s">
        <v>21</v>
      </c>
      <c r="W23" s="43" t="s">
        <v>22</v>
      </c>
      <c r="X23" s="43" t="s">
        <v>23</v>
      </c>
      <c r="Y23" s="43" t="s">
        <v>24</v>
      </c>
      <c r="Z23" s="43" t="s">
        <v>25</v>
      </c>
      <c r="AA23" s="43" t="s">
        <v>26</v>
      </c>
      <c r="AB23" s="43" t="s">
        <v>27</v>
      </c>
      <c r="AC23" s="43" t="s">
        <v>28</v>
      </c>
      <c r="AD23" s="43" t="s">
        <v>29</v>
      </c>
      <c r="AE23" s="43" t="s">
        <v>30</v>
      </c>
      <c r="AF23" s="43" t="s">
        <v>31</v>
      </c>
      <c r="AG23" s="43" t="s">
        <v>32</v>
      </c>
      <c r="AH23" s="43" t="s">
        <v>34</v>
      </c>
    </row>
    <row r="24" spans="1:34" ht="16.5" customHeight="1">
      <c r="A24" s="105" t="s">
        <v>52</v>
      </c>
      <c r="B24" s="210" t="s">
        <v>99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39">
        <f>IF(SUM(V24:AG24)=0,"",SUM(V24:AG24))</f>
      </c>
    </row>
    <row r="25" spans="1:34" ht="16.5" customHeight="1">
      <c r="A25" s="87" t="s">
        <v>53</v>
      </c>
      <c r="B25" s="194" t="s">
        <v>100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39">
        <f aca="true" t="shared" si="5" ref="AH25:AH31">IF(SUM(V25:AG25)=0,"",SUM(V25:AG25))</f>
      </c>
    </row>
    <row r="26" spans="1:34" ht="16.5" customHeight="1">
      <c r="A26" s="92" t="s">
        <v>35</v>
      </c>
      <c r="B26" s="194" t="s">
        <v>101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39">
        <f t="shared" si="5"/>
      </c>
    </row>
    <row r="27" spans="1:34" ht="16.5" customHeight="1">
      <c r="A27" s="87" t="s">
        <v>54</v>
      </c>
      <c r="B27" s="194" t="s">
        <v>102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39">
        <f t="shared" si="5"/>
      </c>
    </row>
    <row r="28" spans="1:34" ht="16.5" customHeight="1">
      <c r="A28" s="87" t="s">
        <v>55</v>
      </c>
      <c r="B28" s="194" t="s">
        <v>103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39">
        <f t="shared" si="5"/>
      </c>
    </row>
    <row r="29" spans="1:34" ht="16.5" customHeight="1">
      <c r="A29" s="92" t="s">
        <v>36</v>
      </c>
      <c r="B29" s="19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39">
        <f t="shared" si="5"/>
      </c>
    </row>
    <row r="30" spans="1:34" ht="16.5" customHeight="1">
      <c r="A30" s="92" t="s">
        <v>37</v>
      </c>
      <c r="B30" s="19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39">
        <f t="shared" si="5"/>
      </c>
    </row>
    <row r="31" spans="1:34" ht="16.5" customHeight="1">
      <c r="A31" s="92" t="s">
        <v>17</v>
      </c>
      <c r="B31" s="19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39">
        <f t="shared" si="5"/>
      </c>
    </row>
    <row r="32" spans="1:34" ht="16.5" customHeight="1">
      <c r="A32" s="110" t="s">
        <v>56</v>
      </c>
      <c r="B32" s="183" t="s">
        <v>104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49">
        <f>IF(V12="","",ROUNDDOWN(V12*0.025,2))</f>
      </c>
      <c r="W32" s="49">
        <f aca="true" t="shared" si="6" ref="W32:AG32">IF(W12="","",ROUNDDOWN(W12*0.025,2))</f>
      </c>
      <c r="X32" s="49">
        <f t="shared" si="6"/>
      </c>
      <c r="Y32" s="49">
        <f t="shared" si="6"/>
      </c>
      <c r="Z32" s="49">
        <f t="shared" si="6"/>
      </c>
      <c r="AA32" s="49">
        <f t="shared" si="6"/>
      </c>
      <c r="AB32" s="49">
        <f t="shared" si="6"/>
      </c>
      <c r="AC32" s="49">
        <f t="shared" si="6"/>
      </c>
      <c r="AD32" s="49">
        <f t="shared" si="6"/>
      </c>
      <c r="AE32" s="49">
        <f t="shared" si="6"/>
      </c>
      <c r="AF32" s="49">
        <f t="shared" si="6"/>
      </c>
      <c r="AG32" s="49">
        <f t="shared" si="6"/>
      </c>
      <c r="AH32" s="44">
        <f>IF(AH12="","",SUM(V32:AG32))</f>
      </c>
    </row>
    <row r="33" spans="1:34" ht="16.5" customHeight="1">
      <c r="A33" s="105" t="s">
        <v>57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39">
        <f>IF(SUM(V33:AG33)=0,"",SUM(V33:AG33))</f>
      </c>
    </row>
    <row r="34" spans="1:34" ht="16.5" customHeight="1">
      <c r="A34" s="92" t="s">
        <v>38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39">
        <f>IF(SUM(V34:AG34)=0,"",SUM(V34:AG34))</f>
      </c>
    </row>
    <row r="35" spans="1:34" ht="16.5" customHeight="1">
      <c r="A35" s="105" t="s">
        <v>51</v>
      </c>
      <c r="B35" s="210" t="s">
        <v>70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142">
        <f>IF(V18="","",V18)</f>
      </c>
      <c r="W35" s="143">
        <f>IF(W18="","",W18)</f>
      </c>
      <c r="X35" s="143">
        <f aca="true" t="shared" si="7" ref="X35:AG35">IF(X18="","",X18)</f>
      </c>
      <c r="Y35" s="143">
        <f t="shared" si="7"/>
      </c>
      <c r="Z35" s="143">
        <f t="shared" si="7"/>
      </c>
      <c r="AA35" s="143">
        <f t="shared" si="7"/>
      </c>
      <c r="AB35" s="143">
        <f t="shared" si="7"/>
      </c>
      <c r="AC35" s="143">
        <f t="shared" si="7"/>
      </c>
      <c r="AD35" s="143">
        <f t="shared" si="7"/>
      </c>
      <c r="AE35" s="143">
        <f t="shared" si="7"/>
      </c>
      <c r="AF35" s="143">
        <f t="shared" si="7"/>
      </c>
      <c r="AG35" s="143">
        <f t="shared" si="7"/>
      </c>
      <c r="AH35" s="39">
        <f>IF(SUM(V35:AG35)=0,"",SUM(V35:AG35))</f>
      </c>
    </row>
    <row r="36" spans="1:34" ht="16.5" customHeight="1">
      <c r="A36" s="107" t="s">
        <v>58</v>
      </c>
      <c r="B36" s="183" t="s">
        <v>71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50">
        <f>IF(SUM(V24:V35)=0,0,SUM(V24:V35))</f>
        <v>0</v>
      </c>
      <c r="W36" s="50">
        <f aca="true" t="shared" si="8" ref="W36:AG36">IF(SUM(W24:W35)=0,0,SUM(W24:W35))</f>
        <v>0</v>
      </c>
      <c r="X36" s="50">
        <f t="shared" si="8"/>
        <v>0</v>
      </c>
      <c r="Y36" s="50">
        <f t="shared" si="8"/>
        <v>0</v>
      </c>
      <c r="Z36" s="50">
        <f t="shared" si="8"/>
        <v>0</v>
      </c>
      <c r="AA36" s="50">
        <f t="shared" si="8"/>
        <v>0</v>
      </c>
      <c r="AB36" s="50">
        <f t="shared" si="8"/>
        <v>0</v>
      </c>
      <c r="AC36" s="50">
        <f t="shared" si="8"/>
        <v>0</v>
      </c>
      <c r="AD36" s="50">
        <f t="shared" si="8"/>
        <v>0</v>
      </c>
      <c r="AE36" s="50">
        <f t="shared" si="8"/>
        <v>0</v>
      </c>
      <c r="AF36" s="50">
        <f t="shared" si="8"/>
        <v>0</v>
      </c>
      <c r="AG36" s="50">
        <f t="shared" si="8"/>
        <v>0</v>
      </c>
      <c r="AH36" s="50">
        <f>IF(SUM(AH24:AH35)=0,"",SUM(AH24:AH35))</f>
      </c>
    </row>
    <row r="37" spans="1:34" ht="16.5" customHeight="1">
      <c r="A37" s="107" t="s">
        <v>59</v>
      </c>
      <c r="B37" s="183" t="s">
        <v>72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50">
        <f>IF(V20="","",SUM(V21-V36))</f>
      </c>
      <c r="W37" s="50">
        <f aca="true" t="shared" si="9" ref="W37:AG37">IF(W20="","",SUM(W21-W36))</f>
      </c>
      <c r="X37" s="50">
        <f t="shared" si="9"/>
      </c>
      <c r="Y37" s="50">
        <f t="shared" si="9"/>
      </c>
      <c r="Z37" s="50">
        <f t="shared" si="9"/>
      </c>
      <c r="AA37" s="50">
        <f t="shared" si="9"/>
      </c>
      <c r="AB37" s="50">
        <f t="shared" si="9"/>
      </c>
      <c r="AC37" s="50">
        <f t="shared" si="9"/>
      </c>
      <c r="AD37" s="50">
        <f t="shared" si="9"/>
      </c>
      <c r="AE37" s="50">
        <f t="shared" si="9"/>
      </c>
      <c r="AF37" s="50">
        <f t="shared" si="9"/>
      </c>
      <c r="AG37" s="50">
        <f t="shared" si="9"/>
      </c>
      <c r="AH37" s="50">
        <f>IF(AH36="","",SUM(AH21-AH36))</f>
      </c>
    </row>
    <row r="38" spans="1:34" ht="16.5" customHeight="1">
      <c r="A38" s="109" t="s">
        <v>60</v>
      </c>
      <c r="B38" s="196" t="s">
        <v>73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46">
        <f>IF(SUM(V36:V37)=0,"",SUM(V36:V37))</f>
      </c>
      <c r="W38" s="46">
        <f aca="true" t="shared" si="10" ref="W38:AH38">IF(SUM(W36:W37)=0,"",SUM(W36:W37))</f>
      </c>
      <c r="X38" s="46">
        <f t="shared" si="10"/>
      </c>
      <c r="Y38" s="46">
        <f t="shared" si="10"/>
      </c>
      <c r="Z38" s="46">
        <f t="shared" si="10"/>
      </c>
      <c r="AA38" s="46">
        <f t="shared" si="10"/>
      </c>
      <c r="AB38" s="46">
        <f t="shared" si="10"/>
      </c>
      <c r="AC38" s="46">
        <f t="shared" si="10"/>
      </c>
      <c r="AD38" s="46">
        <f t="shared" si="10"/>
      </c>
      <c r="AE38" s="46">
        <f t="shared" si="10"/>
      </c>
      <c r="AF38" s="46">
        <f t="shared" si="10"/>
      </c>
      <c r="AG38" s="46">
        <f t="shared" si="10"/>
      </c>
      <c r="AH38" s="46">
        <f t="shared" si="10"/>
      </c>
    </row>
    <row r="40" spans="7:34" ht="14.25">
      <c r="G40" s="188" t="s">
        <v>93</v>
      </c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90"/>
      <c r="V40" s="35">
        <v>1</v>
      </c>
      <c r="W40" s="35">
        <v>2</v>
      </c>
      <c r="X40" s="35">
        <v>3</v>
      </c>
      <c r="Y40" s="35">
        <v>4</v>
      </c>
      <c r="Z40" s="35">
        <v>5</v>
      </c>
      <c r="AA40" s="35">
        <v>6</v>
      </c>
      <c r="AB40" s="35">
        <v>7</v>
      </c>
      <c r="AC40" s="35">
        <v>8</v>
      </c>
      <c r="AD40" s="35">
        <v>9</v>
      </c>
      <c r="AE40" s="35">
        <v>10</v>
      </c>
      <c r="AF40" s="35">
        <v>11</v>
      </c>
      <c r="AG40" s="35">
        <v>12</v>
      </c>
      <c r="AH40" s="36">
        <v>13</v>
      </c>
    </row>
    <row r="41" spans="7:34" ht="14.25">
      <c r="G41" s="191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3"/>
      <c r="V41" s="103" t="s">
        <v>21</v>
      </c>
      <c r="W41" s="43" t="s">
        <v>22</v>
      </c>
      <c r="X41" s="43" t="s">
        <v>23</v>
      </c>
      <c r="Y41" s="43" t="s">
        <v>24</v>
      </c>
      <c r="Z41" s="43" t="s">
        <v>25</v>
      </c>
      <c r="AA41" s="43" t="s">
        <v>26</v>
      </c>
      <c r="AB41" s="43" t="s">
        <v>27</v>
      </c>
      <c r="AC41" s="43" t="s">
        <v>28</v>
      </c>
      <c r="AD41" s="43" t="s">
        <v>29</v>
      </c>
      <c r="AE41" s="43" t="s">
        <v>30</v>
      </c>
      <c r="AF41" s="43" t="s">
        <v>31</v>
      </c>
      <c r="AG41" s="43" t="s">
        <v>32</v>
      </c>
      <c r="AH41" s="43" t="s">
        <v>77</v>
      </c>
    </row>
    <row r="42" spans="7:35" ht="15">
      <c r="G42" s="177" t="s">
        <v>109</v>
      </c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9"/>
      <c r="T42" s="137"/>
      <c r="U42" s="138" t="s">
        <v>132</v>
      </c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86"/>
    </row>
    <row r="43" spans="7:35" ht="15">
      <c r="G43" s="180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2"/>
      <c r="T43" s="122"/>
      <c r="U43" s="124" t="s">
        <v>133</v>
      </c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86"/>
    </row>
    <row r="44" spans="7:35" ht="15">
      <c r="G44" s="168" t="s">
        <v>134</v>
      </c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70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86"/>
    </row>
    <row r="45" spans="7:35" ht="15">
      <c r="G45" s="168" t="s">
        <v>135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70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86"/>
    </row>
    <row r="46" spans="7:35" ht="15">
      <c r="G46" s="168" t="s">
        <v>136</v>
      </c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86"/>
    </row>
    <row r="47" spans="7:61" ht="15">
      <c r="G47" s="174" t="s">
        <v>78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6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04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86"/>
      <c r="BC47" s="86"/>
      <c r="BD47" s="86"/>
      <c r="BE47" s="86"/>
      <c r="BF47" s="86"/>
      <c r="BG47" s="86"/>
      <c r="BH47" s="86"/>
      <c r="BI47" s="86"/>
    </row>
    <row r="48" spans="7:61" ht="15" customHeight="1">
      <c r="G48" s="171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3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01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86"/>
      <c r="BC48" s="86"/>
      <c r="BD48" s="86"/>
      <c r="BE48" s="86"/>
      <c r="BF48" s="86"/>
      <c r="BG48" s="86"/>
      <c r="BH48" s="86"/>
      <c r="BI48" s="86"/>
    </row>
    <row r="49" spans="7:61" ht="15" customHeight="1">
      <c r="G49" s="171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3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86"/>
      <c r="BC49" s="86"/>
      <c r="BD49" s="86"/>
      <c r="BE49" s="86"/>
      <c r="BF49" s="86"/>
      <c r="BG49" s="86"/>
      <c r="BH49" s="86"/>
      <c r="BI49" s="86"/>
    </row>
    <row r="50" spans="7:61" ht="15" customHeight="1">
      <c r="G50" s="171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61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</row>
    <row r="51" spans="7:61" ht="15" customHeight="1">
      <c r="G51" s="171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</row>
    <row r="52" spans="7:61" ht="15" customHeight="1">
      <c r="G52" s="171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55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</row>
    <row r="53" spans="7:61" ht="15" customHeight="1">
      <c r="G53" s="171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3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55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</row>
    <row r="54" spans="35:61" ht="12.75"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</row>
    <row r="55" spans="7:61" ht="15" hidden="1">
      <c r="G55" s="122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4" t="str">
        <f>U42</f>
        <v>Homens</v>
      </c>
      <c r="V55" s="161">
        <f aca="true" t="shared" si="11" ref="V55:V66">IF(V42="","",V42)</f>
      </c>
      <c r="W55" s="161">
        <f aca="true" t="shared" si="12" ref="W55:AH55">IF(W42="",V55,W42)</f>
      </c>
      <c r="X55" s="161">
        <f t="shared" si="12"/>
      </c>
      <c r="Y55" s="161">
        <f t="shared" si="12"/>
      </c>
      <c r="Z55" s="161">
        <f t="shared" si="12"/>
      </c>
      <c r="AA55" s="161">
        <f t="shared" si="12"/>
      </c>
      <c r="AB55" s="161">
        <f t="shared" si="12"/>
      </c>
      <c r="AC55" s="161">
        <f t="shared" si="12"/>
      </c>
      <c r="AD55" s="161">
        <f t="shared" si="12"/>
      </c>
      <c r="AE55" s="161">
        <f t="shared" si="12"/>
      </c>
      <c r="AF55" s="161">
        <f t="shared" si="12"/>
      </c>
      <c r="AG55" s="161">
        <f t="shared" si="12"/>
      </c>
      <c r="AH55" s="161">
        <f t="shared" si="12"/>
      </c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</row>
    <row r="56" spans="7:61" ht="15" hidden="1">
      <c r="G56" s="122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4" t="str">
        <f>U43</f>
        <v>Mulheres</v>
      </c>
      <c r="V56" s="161">
        <f t="shared" si="11"/>
      </c>
      <c r="W56" s="161">
        <f aca="true" t="shared" si="13" ref="W56:AH56">IF(W43="",V56,W43)</f>
      </c>
      <c r="X56" s="161">
        <f t="shared" si="13"/>
      </c>
      <c r="Y56" s="161">
        <f t="shared" si="13"/>
      </c>
      <c r="Z56" s="161">
        <f t="shared" si="13"/>
      </c>
      <c r="AA56" s="161">
        <f t="shared" si="13"/>
      </c>
      <c r="AB56" s="161">
        <f t="shared" si="13"/>
      </c>
      <c r="AC56" s="161">
        <f t="shared" si="13"/>
      </c>
      <c r="AD56" s="161">
        <f t="shared" si="13"/>
      </c>
      <c r="AE56" s="161">
        <f t="shared" si="13"/>
      </c>
      <c r="AF56" s="161">
        <f t="shared" si="13"/>
      </c>
      <c r="AG56" s="161">
        <f t="shared" si="13"/>
      </c>
      <c r="AH56" s="161">
        <f t="shared" si="13"/>
      </c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7:61" ht="15" hidden="1">
      <c r="G57" s="168" t="str">
        <f>G44</f>
        <v>Faixa etária</v>
      </c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70"/>
      <c r="V57" s="161">
        <f t="shared" si="11"/>
      </c>
      <c r="W57" s="161">
        <f aca="true" t="shared" si="14" ref="W57:AH57">IF(W44="",V57,W44)</f>
      </c>
      <c r="X57" s="161">
        <f t="shared" si="14"/>
      </c>
      <c r="Y57" s="161">
        <f t="shared" si="14"/>
      </c>
      <c r="Z57" s="161">
        <f t="shared" si="14"/>
      </c>
      <c r="AA57" s="161">
        <f t="shared" si="14"/>
      </c>
      <c r="AB57" s="161">
        <f t="shared" si="14"/>
      </c>
      <c r="AC57" s="161">
        <f t="shared" si="14"/>
      </c>
      <c r="AD57" s="161">
        <f t="shared" si="14"/>
      </c>
      <c r="AE57" s="161">
        <f t="shared" si="14"/>
      </c>
      <c r="AF57" s="161">
        <f t="shared" si="14"/>
      </c>
      <c r="AG57" s="161">
        <f t="shared" si="14"/>
      </c>
      <c r="AH57" s="161">
        <f t="shared" si="14"/>
      </c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7:61" ht="15" hidden="1">
      <c r="G58" s="168" t="str">
        <f aca="true" t="shared" si="15" ref="G58:G66">G45</f>
        <v>Número de Funcionários</v>
      </c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70"/>
      <c r="V58" s="161">
        <f t="shared" si="11"/>
      </c>
      <c r="W58" s="161">
        <f aca="true" t="shared" si="16" ref="W58:AH58">IF(W45="",V58,W45)</f>
      </c>
      <c r="X58" s="161">
        <f t="shared" si="16"/>
      </c>
      <c r="Y58" s="161">
        <f t="shared" si="16"/>
      </c>
      <c r="Z58" s="161">
        <f t="shared" si="16"/>
      </c>
      <c r="AA58" s="161">
        <f t="shared" si="16"/>
      </c>
      <c r="AB58" s="161">
        <f t="shared" si="16"/>
      </c>
      <c r="AC58" s="161">
        <f t="shared" si="16"/>
      </c>
      <c r="AD58" s="161">
        <f t="shared" si="16"/>
      </c>
      <c r="AE58" s="161">
        <f t="shared" si="16"/>
      </c>
      <c r="AF58" s="161">
        <f t="shared" si="16"/>
      </c>
      <c r="AG58" s="161">
        <f t="shared" si="16"/>
      </c>
      <c r="AH58" s="161">
        <f t="shared" si="16"/>
      </c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</row>
    <row r="59" spans="7:35" ht="15" hidden="1">
      <c r="G59" s="168" t="str">
        <f t="shared" si="15"/>
        <v>Número de voluntários</v>
      </c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70"/>
      <c r="V59" s="161">
        <f t="shared" si="11"/>
      </c>
      <c r="W59" s="161">
        <f aca="true" t="shared" si="17" ref="W59:AH59">IF(W46="",V59,W46)</f>
      </c>
      <c r="X59" s="161">
        <f t="shared" si="17"/>
      </c>
      <c r="Y59" s="161">
        <f t="shared" si="17"/>
      </c>
      <c r="Z59" s="161">
        <f t="shared" si="17"/>
      </c>
      <c r="AA59" s="161">
        <f t="shared" si="17"/>
      </c>
      <c r="AB59" s="161">
        <f t="shared" si="17"/>
      </c>
      <c r="AC59" s="161">
        <f t="shared" si="17"/>
      </c>
      <c r="AD59" s="161">
        <f t="shared" si="17"/>
      </c>
      <c r="AE59" s="161">
        <f t="shared" si="17"/>
      </c>
      <c r="AF59" s="161">
        <f t="shared" si="17"/>
      </c>
      <c r="AG59" s="161">
        <f t="shared" si="17"/>
      </c>
      <c r="AH59" s="161">
        <f t="shared" si="17"/>
      </c>
      <c r="AI59" s="86"/>
    </row>
    <row r="60" spans="7:35" ht="15" hidden="1">
      <c r="G60" s="168" t="str">
        <f t="shared" si="15"/>
        <v>Total de Alimentos Doados em Kg</v>
      </c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70"/>
      <c r="V60" s="161">
        <f t="shared" si="11"/>
      </c>
      <c r="W60" s="161">
        <f aca="true" t="shared" si="18" ref="W60:W66">IF(W47="","",W47)</f>
      </c>
      <c r="X60" s="161">
        <f aca="true" t="shared" si="19" ref="X60:AG60">IF(X47="","",X47)</f>
      </c>
      <c r="Y60" s="161">
        <f t="shared" si="19"/>
      </c>
      <c r="Z60" s="161">
        <f t="shared" si="19"/>
      </c>
      <c r="AA60" s="161">
        <f t="shared" si="19"/>
      </c>
      <c r="AB60" s="161">
        <f t="shared" si="19"/>
      </c>
      <c r="AC60" s="161">
        <f t="shared" si="19"/>
      </c>
      <c r="AD60" s="161">
        <f t="shared" si="19"/>
      </c>
      <c r="AE60" s="161">
        <f t="shared" si="19"/>
      </c>
      <c r="AF60" s="161">
        <f t="shared" si="19"/>
      </c>
      <c r="AG60" s="161">
        <f t="shared" si="19"/>
      </c>
      <c r="AH60" s="161">
        <f>IF(SUM(V60:AG60)=0,"",SUM(V60:AG60))</f>
      </c>
      <c r="AI60" s="86"/>
    </row>
    <row r="61" spans="7:35" ht="15" hidden="1">
      <c r="G61" s="168">
        <f t="shared" si="15"/>
        <v>0</v>
      </c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70"/>
      <c r="V61" s="161">
        <f t="shared" si="11"/>
      </c>
      <c r="W61" s="161">
        <f t="shared" si="18"/>
      </c>
      <c r="X61" s="161">
        <f aca="true" t="shared" si="20" ref="X61:AG61">IF(X48="","",X48)</f>
      </c>
      <c r="Y61" s="161">
        <f t="shared" si="20"/>
      </c>
      <c r="Z61" s="161">
        <f t="shared" si="20"/>
      </c>
      <c r="AA61" s="161">
        <f t="shared" si="20"/>
      </c>
      <c r="AB61" s="161">
        <f t="shared" si="20"/>
      </c>
      <c r="AC61" s="161">
        <f t="shared" si="20"/>
      </c>
      <c r="AD61" s="161">
        <f t="shared" si="20"/>
      </c>
      <c r="AE61" s="161">
        <f t="shared" si="20"/>
      </c>
      <c r="AF61" s="161">
        <f t="shared" si="20"/>
      </c>
      <c r="AG61" s="161">
        <f t="shared" si="20"/>
      </c>
      <c r="AH61" s="161">
        <f aca="true" t="shared" si="21" ref="AH61:AH66">IF(SUM(V61:AG61)=0,"",SUM(V61:AG61))</f>
      </c>
      <c r="AI61" s="86"/>
    </row>
    <row r="62" spans="7:35" ht="15" hidden="1">
      <c r="G62" s="168">
        <f t="shared" si="15"/>
        <v>0</v>
      </c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  <c r="V62" s="161">
        <f t="shared" si="11"/>
      </c>
      <c r="W62" s="161">
        <f t="shared" si="18"/>
      </c>
      <c r="X62" s="161">
        <f aca="true" t="shared" si="22" ref="X62:AG62">IF(X49="","",X49)</f>
      </c>
      <c r="Y62" s="161">
        <f t="shared" si="22"/>
      </c>
      <c r="Z62" s="161">
        <f t="shared" si="22"/>
      </c>
      <c r="AA62" s="161">
        <f t="shared" si="22"/>
      </c>
      <c r="AB62" s="161">
        <f t="shared" si="22"/>
      </c>
      <c r="AC62" s="161">
        <f t="shared" si="22"/>
      </c>
      <c r="AD62" s="161">
        <f t="shared" si="22"/>
      </c>
      <c r="AE62" s="161">
        <f t="shared" si="22"/>
      </c>
      <c r="AF62" s="161">
        <f t="shared" si="22"/>
      </c>
      <c r="AG62" s="161">
        <f t="shared" si="22"/>
      </c>
      <c r="AH62" s="161">
        <f t="shared" si="21"/>
      </c>
      <c r="AI62" s="86"/>
    </row>
    <row r="63" spans="7:34" ht="15" hidden="1">
      <c r="G63" s="168">
        <f t="shared" si="15"/>
        <v>0</v>
      </c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70"/>
      <c r="V63" s="161">
        <f t="shared" si="11"/>
      </c>
      <c r="W63" s="161">
        <f t="shared" si="18"/>
      </c>
      <c r="X63" s="161">
        <f aca="true" t="shared" si="23" ref="X63:AG63">IF(X50="","",X50)</f>
      </c>
      <c r="Y63" s="161">
        <f t="shared" si="23"/>
      </c>
      <c r="Z63" s="161">
        <f t="shared" si="23"/>
      </c>
      <c r="AA63" s="161">
        <f t="shared" si="23"/>
      </c>
      <c r="AB63" s="161">
        <f t="shared" si="23"/>
      </c>
      <c r="AC63" s="161">
        <f t="shared" si="23"/>
      </c>
      <c r="AD63" s="161">
        <f t="shared" si="23"/>
      </c>
      <c r="AE63" s="161">
        <f t="shared" si="23"/>
      </c>
      <c r="AF63" s="161">
        <f t="shared" si="23"/>
      </c>
      <c r="AG63" s="161">
        <f t="shared" si="23"/>
      </c>
      <c r="AH63" s="161">
        <f t="shared" si="21"/>
      </c>
    </row>
    <row r="64" spans="7:34" ht="15" hidden="1">
      <c r="G64" s="168">
        <f t="shared" si="15"/>
        <v>0</v>
      </c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70"/>
      <c r="V64" s="161">
        <f t="shared" si="11"/>
      </c>
      <c r="W64" s="161">
        <f t="shared" si="18"/>
      </c>
      <c r="X64" s="161">
        <f aca="true" t="shared" si="24" ref="X64:AG64">IF(X51="","",X51)</f>
      </c>
      <c r="Y64" s="161">
        <f t="shared" si="24"/>
      </c>
      <c r="Z64" s="161">
        <f t="shared" si="24"/>
      </c>
      <c r="AA64" s="161">
        <f t="shared" si="24"/>
      </c>
      <c r="AB64" s="161">
        <f t="shared" si="24"/>
      </c>
      <c r="AC64" s="161">
        <f t="shared" si="24"/>
      </c>
      <c r="AD64" s="161">
        <f t="shared" si="24"/>
      </c>
      <c r="AE64" s="161">
        <f t="shared" si="24"/>
      </c>
      <c r="AF64" s="161">
        <f t="shared" si="24"/>
      </c>
      <c r="AG64" s="161">
        <f t="shared" si="24"/>
      </c>
      <c r="AH64" s="161">
        <f t="shared" si="21"/>
      </c>
    </row>
    <row r="65" spans="7:34" ht="15" hidden="1">
      <c r="G65" s="168">
        <f t="shared" si="15"/>
        <v>0</v>
      </c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70"/>
      <c r="V65" s="161">
        <f t="shared" si="11"/>
      </c>
      <c r="W65" s="161">
        <f t="shared" si="18"/>
      </c>
      <c r="X65" s="161">
        <f aca="true" t="shared" si="25" ref="X65:AG65">IF(X52="","",X52)</f>
      </c>
      <c r="Y65" s="161">
        <f t="shared" si="25"/>
      </c>
      <c r="Z65" s="161">
        <f t="shared" si="25"/>
      </c>
      <c r="AA65" s="161">
        <f t="shared" si="25"/>
      </c>
      <c r="AB65" s="161">
        <f t="shared" si="25"/>
      </c>
      <c r="AC65" s="161">
        <f t="shared" si="25"/>
      </c>
      <c r="AD65" s="161">
        <f t="shared" si="25"/>
      </c>
      <c r="AE65" s="161">
        <f t="shared" si="25"/>
      </c>
      <c r="AF65" s="161">
        <f t="shared" si="25"/>
      </c>
      <c r="AG65" s="161">
        <f t="shared" si="25"/>
      </c>
      <c r="AH65" s="161">
        <f t="shared" si="21"/>
      </c>
    </row>
    <row r="66" spans="7:34" ht="15" hidden="1">
      <c r="G66" s="168">
        <f t="shared" si="15"/>
        <v>0</v>
      </c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70"/>
      <c r="V66" s="161">
        <f t="shared" si="11"/>
      </c>
      <c r="W66" s="161">
        <f t="shared" si="18"/>
      </c>
      <c r="X66" s="161">
        <f aca="true" t="shared" si="26" ref="X66:AG66">IF(X53="","",X53)</f>
      </c>
      <c r="Y66" s="161">
        <f t="shared" si="26"/>
      </c>
      <c r="Z66" s="161">
        <f t="shared" si="26"/>
      </c>
      <c r="AA66" s="161">
        <f t="shared" si="26"/>
      </c>
      <c r="AB66" s="161">
        <f t="shared" si="26"/>
      </c>
      <c r="AC66" s="161">
        <f t="shared" si="26"/>
      </c>
      <c r="AD66" s="161">
        <f t="shared" si="26"/>
      </c>
      <c r="AE66" s="161">
        <f t="shared" si="26"/>
      </c>
      <c r="AF66" s="161">
        <f t="shared" si="26"/>
      </c>
      <c r="AG66" s="161">
        <f t="shared" si="26"/>
      </c>
      <c r="AH66" s="161">
        <f t="shared" si="21"/>
      </c>
    </row>
    <row r="67" spans="7:34" ht="15" hidden="1">
      <c r="G67" s="162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24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</row>
    <row r="68" spans="7:34" ht="15" hidden="1">
      <c r="G68" s="212" t="s">
        <v>92</v>
      </c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120" t="s">
        <v>22</v>
      </c>
      <c r="W68" s="120" t="s">
        <v>23</v>
      </c>
      <c r="X68" s="120" t="s">
        <v>24</v>
      </c>
      <c r="Y68" s="120" t="s">
        <v>25</v>
      </c>
      <c r="Z68" s="120" t="s">
        <v>26</v>
      </c>
      <c r="AA68" s="120" t="s">
        <v>27</v>
      </c>
      <c r="AB68" s="120" t="s">
        <v>28</v>
      </c>
      <c r="AC68" s="120" t="s">
        <v>29</v>
      </c>
      <c r="AD68" s="120" t="s">
        <v>30</v>
      </c>
      <c r="AE68" s="120" t="s">
        <v>31</v>
      </c>
      <c r="AF68" s="120" t="s">
        <v>32</v>
      </c>
      <c r="AG68" s="120" t="s">
        <v>21</v>
      </c>
      <c r="AH68" s="161"/>
    </row>
    <row r="69" ht="15" hidden="1">
      <c r="U69" s="95"/>
    </row>
    <row r="70" ht="15" hidden="1">
      <c r="U70" s="95"/>
    </row>
    <row r="71" ht="15">
      <c r="U71" s="95"/>
    </row>
    <row r="73" ht="15">
      <c r="U73" s="95"/>
    </row>
    <row r="74" ht="15">
      <c r="U74" s="95"/>
    </row>
  </sheetData>
  <sheetProtection password="CDE6" sheet="1" objects="1" scenarios="1" formatColumns="0" formatRows="0"/>
  <mergeCells count="66">
    <mergeCell ref="B10:U10"/>
    <mergeCell ref="B7:U7"/>
    <mergeCell ref="B8:U8"/>
    <mergeCell ref="B11:U11"/>
    <mergeCell ref="B28:U28"/>
    <mergeCell ref="B26:U26"/>
    <mergeCell ref="A23:U23"/>
    <mergeCell ref="B12:U12"/>
    <mergeCell ref="B16:U16"/>
    <mergeCell ref="B30:U30"/>
    <mergeCell ref="G50:U50"/>
    <mergeCell ref="G68:U68"/>
    <mergeCell ref="Z1:AA1"/>
    <mergeCell ref="Z2:AA2"/>
    <mergeCell ref="A4:U4"/>
    <mergeCell ref="A1:U1"/>
    <mergeCell ref="A6:U6"/>
    <mergeCell ref="A2:U2"/>
    <mergeCell ref="B9:U9"/>
    <mergeCell ref="Y3:AA3"/>
    <mergeCell ref="B37:U37"/>
    <mergeCell ref="B29:U29"/>
    <mergeCell ref="B21:U21"/>
    <mergeCell ref="B24:U24"/>
    <mergeCell ref="B25:U25"/>
    <mergeCell ref="B31:U31"/>
    <mergeCell ref="B34:U34"/>
    <mergeCell ref="B35:U35"/>
    <mergeCell ref="B36:U36"/>
    <mergeCell ref="B27:U27"/>
    <mergeCell ref="B38:U38"/>
    <mergeCell ref="AB1:AC1"/>
    <mergeCell ref="AB2:AC2"/>
    <mergeCell ref="B17:U17"/>
    <mergeCell ref="B13:U13"/>
    <mergeCell ref="B14:U14"/>
    <mergeCell ref="B15:U15"/>
    <mergeCell ref="V3:W3"/>
    <mergeCell ref="W4:AA4"/>
    <mergeCell ref="G53:U53"/>
    <mergeCell ref="G47:U47"/>
    <mergeCell ref="G42:S43"/>
    <mergeCell ref="B32:U32"/>
    <mergeCell ref="B33:U33"/>
    <mergeCell ref="A3:U3"/>
    <mergeCell ref="G40:U41"/>
    <mergeCell ref="B18:U18"/>
    <mergeCell ref="B19:U19"/>
    <mergeCell ref="B20:U20"/>
    <mergeCell ref="G46:U46"/>
    <mergeCell ref="G45:U45"/>
    <mergeCell ref="G44:U44"/>
    <mergeCell ref="G57:U57"/>
    <mergeCell ref="G58:U58"/>
    <mergeCell ref="G59:U59"/>
    <mergeCell ref="G49:U49"/>
    <mergeCell ref="G51:U51"/>
    <mergeCell ref="G48:U48"/>
    <mergeCell ref="G52:U52"/>
    <mergeCell ref="G66:U66"/>
    <mergeCell ref="G60:U60"/>
    <mergeCell ref="G61:U61"/>
    <mergeCell ref="G62:U62"/>
    <mergeCell ref="G63:U63"/>
    <mergeCell ref="G64:U64"/>
    <mergeCell ref="G65:U6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9"/>
  <sheetViews>
    <sheetView showGridLines="0" zoomScalePageLayoutView="0" workbookViewId="0" topLeftCell="A1">
      <selection activeCell="AH8" sqref="AH8"/>
    </sheetView>
  </sheetViews>
  <sheetFormatPr defaultColWidth="9.140625" defaultRowHeight="12.75"/>
  <cols>
    <col min="1" max="20" width="2.7109375" style="31" customWidth="1"/>
    <col min="21" max="21" width="2.8515625" style="31" customWidth="1"/>
    <col min="22" max="22" width="10.7109375" style="31" customWidth="1"/>
    <col min="23" max="35" width="2.7109375" style="31" customWidth="1"/>
    <col min="36" max="36" width="3.140625" style="31" customWidth="1"/>
    <col min="37" max="41" width="2.7109375" style="31" customWidth="1"/>
    <col min="42" max="42" width="10.00390625" style="31" customWidth="1"/>
    <col min="43" max="43" width="10.7109375" style="31" customWidth="1"/>
    <col min="44" max="16384" width="9.140625" style="31" customWidth="1"/>
  </cols>
  <sheetData>
    <row r="1" spans="1:43" ht="12.75" customHeight="1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8"/>
      <c r="N1" s="291" t="s">
        <v>0</v>
      </c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3"/>
    </row>
    <row r="2" spans="1:43" ht="14.25" customHeight="1">
      <c r="A2" s="289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90"/>
      <c r="N2" s="294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6"/>
    </row>
    <row r="3" spans="1:43" ht="10.5" customHeight="1">
      <c r="A3" s="289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90"/>
      <c r="N3" s="53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5"/>
    </row>
    <row r="4" spans="1:43" ht="12.75" customHeight="1">
      <c r="A4" s="289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90"/>
      <c r="N4" s="297" t="s">
        <v>105</v>
      </c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9"/>
    </row>
    <row r="5" spans="1:43" ht="10.5" customHeight="1">
      <c r="A5" s="289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90"/>
      <c r="N5" s="56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8"/>
    </row>
    <row r="6" spans="1:43" ht="12.75">
      <c r="A6" s="289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90"/>
      <c r="N6" s="300" t="s">
        <v>106</v>
      </c>
      <c r="O6" s="301"/>
      <c r="P6" s="301"/>
      <c r="Q6" s="301"/>
      <c r="R6" s="301"/>
      <c r="S6" s="301"/>
      <c r="T6" s="301"/>
      <c r="U6" s="301"/>
      <c r="V6" s="301" t="str">
        <f>IF($AH$8="","..................................................................................................",'Registro de dados e movimentos'!A2)</f>
        <v>..................................................................................................</v>
      </c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128"/>
      <c r="AO6" s="128"/>
      <c r="AP6" s="61" t="s">
        <v>18</v>
      </c>
      <c r="AQ6" s="135" t="str">
        <f>IF($AH$8="",".................",'Registro de dados e movimentos'!V2)</f>
        <v>.................</v>
      </c>
    </row>
    <row r="7" spans="1:43" ht="8.25" customHeight="1">
      <c r="A7" s="289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90"/>
      <c r="N7" s="59"/>
      <c r="O7" s="60"/>
      <c r="P7" s="60"/>
      <c r="Q7" s="60"/>
      <c r="R7" s="60"/>
      <c r="S7" s="60"/>
      <c r="T7" s="60"/>
      <c r="U7" s="60"/>
      <c r="V7" s="60"/>
      <c r="W7" s="83"/>
      <c r="X7" s="83"/>
      <c r="Y7" s="83"/>
      <c r="Z7" s="83"/>
      <c r="AA7" s="83"/>
      <c r="AB7" s="83"/>
      <c r="AC7" s="83"/>
      <c r="AD7" s="83"/>
      <c r="AE7" s="83"/>
      <c r="AF7" s="60"/>
      <c r="AG7" s="60"/>
      <c r="AH7" s="60"/>
      <c r="AI7" s="60"/>
      <c r="AJ7" s="60"/>
      <c r="AK7" s="83"/>
      <c r="AL7" s="83"/>
      <c r="AM7" s="83"/>
      <c r="AN7" s="60"/>
      <c r="AO7" s="60"/>
      <c r="AP7" s="83"/>
      <c r="AQ7" s="84"/>
    </row>
    <row r="8" spans="1:43" ht="12.75" customHeigh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232" t="s">
        <v>107</v>
      </c>
      <c r="O8" s="229"/>
      <c r="P8" s="229"/>
      <c r="Q8" s="229"/>
      <c r="R8" s="229"/>
      <c r="S8" s="229"/>
      <c r="T8" s="229"/>
      <c r="U8" s="229"/>
      <c r="V8" s="229"/>
      <c r="W8" s="229"/>
      <c r="X8" s="233" t="str">
        <f>IF($AH$8="",".................................",'Registro de dados e movimentos'!X2)</f>
        <v>.................................</v>
      </c>
      <c r="Y8" s="233"/>
      <c r="Z8" s="233"/>
      <c r="AA8" s="233"/>
      <c r="AB8" s="233"/>
      <c r="AC8" s="233"/>
      <c r="AD8" s="233"/>
      <c r="AE8" s="83"/>
      <c r="AF8" s="229" t="str">
        <f>IF(AH8&gt;12,"Anual","MÊS:")</f>
        <v>MÊS:</v>
      </c>
      <c r="AG8" s="229"/>
      <c r="AH8" s="76"/>
      <c r="AI8" s="230" t="str">
        <f>IF(AH8="","....................................",HLOOKUP($AH$8,Tabela_Anual,2,FALSE))</f>
        <v>....................................</v>
      </c>
      <c r="AJ8" s="231"/>
      <c r="AK8" s="231"/>
      <c r="AL8" s="231"/>
      <c r="AM8" s="231"/>
      <c r="AN8" s="231"/>
      <c r="AO8" s="231"/>
      <c r="AP8" s="61" t="s">
        <v>20</v>
      </c>
      <c r="AQ8" s="102" t="str">
        <f>IF($AH$8="",".............",'Registro de dados e movimentos'!Y2)</f>
        <v>.............</v>
      </c>
    </row>
    <row r="9" spans="1:43" ht="9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4"/>
      <c r="N9" s="62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4"/>
    </row>
    <row r="10" spans="1:43" ht="8.25" customHeight="1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1:43" ht="12.75">
      <c r="A11" s="235" t="s">
        <v>108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6" t="str">
        <f>IF($AH$8="",".................................",'Registro de dados e movimentos'!Z2)</f>
        <v>.................................</v>
      </c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4" t="s">
        <v>109</v>
      </c>
      <c r="W11" s="234"/>
      <c r="X11" s="234"/>
      <c r="Y11" s="234"/>
      <c r="Z11" s="234"/>
      <c r="AA11" s="234"/>
      <c r="AB11" s="234"/>
      <c r="AC11" s="237">
        <f>IF(SUM(AH11,AM11)=0,"",SUM(AH11,AM11))</f>
      </c>
      <c r="AD11" s="238"/>
      <c r="AE11" s="129" t="s">
        <v>110</v>
      </c>
      <c r="AF11" s="130"/>
      <c r="AG11" s="130"/>
      <c r="AH11" s="237">
        <f>IF($AH$8="","",HLOOKUP($AH$8,Tabela2,16,FALSE))</f>
      </c>
      <c r="AI11" s="238"/>
      <c r="AJ11" s="131" t="s">
        <v>111</v>
      </c>
      <c r="AK11" s="131"/>
      <c r="AL11" s="131"/>
      <c r="AM11" s="284">
        <f>IF($AH$8="","",HLOOKUP($AH$8,Tabela2,17,FALSE))</f>
      </c>
      <c r="AN11" s="285"/>
      <c r="AO11" s="129" t="s">
        <v>112</v>
      </c>
      <c r="AP11" s="132"/>
      <c r="AQ11" s="136">
        <f>IF($AH$8="","",HLOOKUP($AH$8,Tabela2,18,FALSE))</f>
      </c>
    </row>
    <row r="12" spans="1:43" ht="8.25" customHeight="1">
      <c r="A12" s="67"/>
      <c r="B12" s="30"/>
      <c r="C12" s="30"/>
      <c r="D12" s="30"/>
      <c r="E12" s="30"/>
      <c r="F12" s="30"/>
      <c r="G12" s="30"/>
      <c r="H12" s="30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30"/>
      <c r="X12" s="30"/>
      <c r="Y12" s="30"/>
      <c r="Z12" s="30"/>
      <c r="AA12" s="30"/>
      <c r="AB12" s="30"/>
      <c r="AC12" s="30"/>
      <c r="AD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</row>
    <row r="13" spans="1:43" ht="12.75">
      <c r="A13" s="234" t="s">
        <v>113</v>
      </c>
      <c r="B13" s="234"/>
      <c r="C13" s="234"/>
      <c r="D13" s="234"/>
      <c r="E13" s="234"/>
      <c r="F13" s="234"/>
      <c r="G13" s="234"/>
      <c r="H13" s="234"/>
      <c r="I13" s="236">
        <f>IF($AH$8="","",HLOOKUP($AH$8,Tabela2,19,FALSE))</f>
      </c>
      <c r="J13" s="236"/>
      <c r="K13" s="303" t="s">
        <v>114</v>
      </c>
      <c r="L13" s="303"/>
      <c r="M13" s="303"/>
      <c r="N13" s="303"/>
      <c r="O13" s="303"/>
      <c r="P13" s="303"/>
      <c r="Q13" s="303"/>
      <c r="R13" s="304">
        <f>IF($AH$8="","",HLOOKUP($AH$8,Tabela2,20,FALSE))</f>
      </c>
      <c r="S13" s="305"/>
      <c r="T13" s="234" t="s">
        <v>115</v>
      </c>
      <c r="U13" s="234"/>
      <c r="V13" s="234"/>
      <c r="W13" s="234"/>
      <c r="X13" s="302" t="str">
        <f>IF($AH$8="","........",IF('Registro de dados e movimentos'!X3="","........",'Registro de dados e movimentos'!X3))</f>
        <v>........</v>
      </c>
      <c r="Y13" s="302"/>
      <c r="Z13" s="234" t="s">
        <v>116</v>
      </c>
      <c r="AA13" s="234"/>
      <c r="AB13" s="234"/>
      <c r="AC13" s="234"/>
      <c r="AD13" s="234"/>
      <c r="AE13" s="311" t="str">
        <f>IF($AH$8="",".................",'Registro de dados e movimentos'!W2)</f>
        <v>.................</v>
      </c>
      <c r="AF13" s="311"/>
      <c r="AG13" s="311"/>
      <c r="AH13" s="311"/>
      <c r="AI13" s="311"/>
      <c r="AJ13" s="234" t="s">
        <v>117</v>
      </c>
      <c r="AK13" s="234"/>
      <c r="AL13" s="234"/>
      <c r="AM13" s="302" t="str">
        <f>IF($AH$8="","...............................................................",IF('Registro de dados e movimentos'!W4="","...............................................................",'Registro de dados e movimentos'!W4))</f>
        <v>...............................................................</v>
      </c>
      <c r="AN13" s="302"/>
      <c r="AO13" s="302"/>
      <c r="AP13" s="302"/>
      <c r="AQ13" s="302"/>
    </row>
    <row r="14" spans="1:43" ht="7.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</row>
    <row r="15" spans="1:43" ht="14.25" customHeight="1">
      <c r="A15" s="226" t="s">
        <v>118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8"/>
    </row>
    <row r="16" spans="1:43" ht="14.25" customHeight="1">
      <c r="A16" s="221" t="s">
        <v>6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37" t="s">
        <v>33</v>
      </c>
      <c r="W16" s="221" t="s">
        <v>9</v>
      </c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43" t="s">
        <v>33</v>
      </c>
    </row>
    <row r="17" spans="1:43" ht="16.5" customHeight="1">
      <c r="A17" s="111" t="s">
        <v>47</v>
      </c>
      <c r="B17" s="241" t="str">
        <f>IF('Registro de dados e movimentos'!B7="","",'Registro de dados e movimentos'!B7)</f>
        <v>Coletas/Subscritores e Benfeitores/Contribuições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2"/>
      <c r="V17" s="38">
        <f>IF($AH$8="","",IF(HLOOKUP($AH$8,Tabela_Anual,3,FALSE)="","",HLOOKUP($AH$8,Tabela_Anual,3,FALSE)))</f>
      </c>
      <c r="W17" s="112" t="s">
        <v>52</v>
      </c>
      <c r="X17" s="239" t="str">
        <f>IF('Registro de dados e movimentos'!B24="","",'Registro de dados e movimentos'!B24)</f>
        <v>Despesas Administrativas e de Funcionamento da Obra Unida</v>
      </c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40"/>
      <c r="AQ17" s="38">
        <f>IF($AH$8="","",IF(HLOOKUP($AH$8,Tabela_Anual,20,FALSE)="","",HLOOKUP($AH$8,Tabela_Anual,20,FALSE)))</f>
      </c>
    </row>
    <row r="18" spans="1:43" ht="16.5" customHeight="1">
      <c r="A18" s="112" t="s">
        <v>48</v>
      </c>
      <c r="B18" s="241" t="str">
        <f>IF('Registro de dados e movimentos'!B8="","",'Registro de dados e movimentos'!B8)</f>
        <v>Convênios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2"/>
      <c r="V18" s="38">
        <f>IF($AH$8="","",IF(HLOOKUP($AH$8,Tabela_Anual,4,FALSE)="","",HLOOKUP($AH$8,Tabela_Anual,4,FALSE)))</f>
      </c>
      <c r="W18" s="77" t="s">
        <v>53</v>
      </c>
      <c r="X18" s="239" t="str">
        <f>IF('Registro de dados e movimentos'!B25="","",'Registro de dados e movimentos'!B25)</f>
        <v>Despesas com Pessoal e Encargos Sociais</v>
      </c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40"/>
      <c r="AQ18" s="38">
        <f>IF($AH$8="","",IF(HLOOKUP($AH$8,Tabela_Anual,21,FALSE)="","",HLOOKUP($AH$8,Tabela_Anual,21,FALSE)))</f>
      </c>
    </row>
    <row r="19" spans="1:43" ht="16.5" customHeight="1">
      <c r="A19" s="112" t="s">
        <v>40</v>
      </c>
      <c r="B19" s="241" t="str">
        <f>IF('Registro de dados e movimentos'!B9="","",'Registro de dados e movimentos'!B9)</f>
        <v>Doações Recebidas e Contribuições dos usuários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2"/>
      <c r="V19" s="38">
        <f>IF($AH$8="","",IF(HLOOKUP($AH$8,Tabela_Anual,5,FALSE)="","",HLOOKUP($AH$8,Tabela_Anual,5,FALSE)))</f>
      </c>
      <c r="W19" s="77" t="s">
        <v>19</v>
      </c>
      <c r="X19" s="239" t="str">
        <f>IF('Registro de dados e movimentos'!B26="","",'Registro de dados e movimentos'!B26)</f>
        <v>Despesas com Água, Energia e Telefone</v>
      </c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40"/>
      <c r="AQ19" s="38">
        <f>IF($AH$8="","",IF(HLOOKUP($AH$8,Tabela_Anual,22,FALSE)="","",HLOOKUP($AH$8,Tabela_Anual,22,FALSE)))</f>
      </c>
    </row>
    <row r="20" spans="1:43" ht="16.5" customHeight="1">
      <c r="A20" s="77" t="s">
        <v>41</v>
      </c>
      <c r="B20" s="241" t="str">
        <f>IF('Registro de dados e movimentos'!B10="","",'Registro de dados e movimentos'!B10)</f>
        <v>Receitas Líquidas com Eventos (Rifa, Bazar, almoços etc.)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2"/>
      <c r="V20" s="38">
        <f>IF($AH$8="","",IF(HLOOKUP($AH$8,Tabela_Anual,6,FALSE)="","",HLOOKUP($AH$8,Tabela_Anual,6,FALSE)))</f>
      </c>
      <c r="W20" s="77" t="s">
        <v>54</v>
      </c>
      <c r="X20" s="239" t="str">
        <f>IF('Registro de dados e movimentos'!B27="","",'Registro de dados e movimentos'!B27)</f>
        <v>Despesas com alimentação</v>
      </c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40"/>
      <c r="AQ20" s="38">
        <f>IF($AH$8="","",IF(HLOOKUP($AH$8,Tabela_Anual,23,FALSE)="","",HLOOKUP($AH$8,Tabela_Anual,23,FALSE)))</f>
      </c>
    </row>
    <row r="21" spans="1:43" ht="16.5" customHeight="1">
      <c r="A21" s="77" t="s">
        <v>42</v>
      </c>
      <c r="B21" s="241" t="str">
        <f>IF('Registro de dados e movimentos'!B11="","",'Registro de dados e movimentos'!B11)</f>
        <v>Outras Receitas Sujeitas a Duocentésima e Meia                                                                                                                                                         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2"/>
      <c r="V21" s="38">
        <f>IF($AH$8="","",IF(HLOOKUP($AH$8,Tabela_Anual,7,FALSE)="","",HLOOKUP($AH$8,Tabela_Anual,7,FALSE)))</f>
      </c>
      <c r="W21" s="77" t="s">
        <v>55</v>
      </c>
      <c r="X21" s="239" t="str">
        <f>IF('Registro de dados e movimentos'!B28="","",'Registro de dados e movimentos'!B28)</f>
        <v>Despesas com Medicamentos e Hospitalares</v>
      </c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40"/>
      <c r="AQ21" s="38">
        <f>IF($AH$8="","",IF(HLOOKUP($AH$8,Tabela_Anual,24,FALSE)="","",HLOOKUP($AH$8,Tabela_Anual,24,FALSE)))</f>
      </c>
    </row>
    <row r="22" spans="1:43" ht="16.5" customHeight="1">
      <c r="A22" s="88" t="s">
        <v>43</v>
      </c>
      <c r="B22" s="270" t="str">
        <f>IF('Registro de dados e movimentos'!B12="","",'Registro de dados e movimentos'!B12)</f>
        <v>Subtotal (Valor de cálculo da Duocentésima e Meia) 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1"/>
      <c r="V22" s="127">
        <f>IF(SUM(V17:V21)=0,"",SUM(V17:V21))</f>
      </c>
      <c r="W22" s="77" t="s">
        <v>7</v>
      </c>
      <c r="X22" s="239">
        <f>IF('Registro de dados e movimentos'!B29="","",'Registro de dados e movimentos'!B29)</f>
      </c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40"/>
      <c r="AQ22" s="38">
        <f>IF($AH$8="","",IF(HLOOKUP($AH$8,Tabela_Anual,25,FALSE)="","",HLOOKUP($AH$8,Tabela_Anual,25,FALSE)))</f>
      </c>
    </row>
    <row r="23" spans="1:43" ht="16.5" customHeight="1">
      <c r="A23" s="77" t="s">
        <v>44</v>
      </c>
      <c r="B23" s="241" t="str">
        <f>IF('Registro de dados e movimentos'!B13="","",'Registro de dados e movimentos'!B13)</f>
        <v>Subvenções Oficiais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2"/>
      <c r="V23" s="40">
        <f>IF($AH$8="","",IF(HLOOKUP($AH$8,Tabela_Anual,9,FALSE)="","",HLOOKUP($AH$8,Tabela_Anual,9,FALSE)))</f>
      </c>
      <c r="W23" s="77" t="s">
        <v>8</v>
      </c>
      <c r="X23" s="239">
        <f>IF('Registro de dados e movimentos'!B30="","",'Registro de dados e movimentos'!B30)</f>
      </c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40"/>
      <c r="AQ23" s="38">
        <f>IF($AH$8="","",IF(HLOOKUP($AH$8,Tabela_Anual,26,FALSE)="","",HLOOKUP($AH$8,Tabela_Anual,26,FALSE)))</f>
      </c>
    </row>
    <row r="24" spans="1:43" ht="16.5" customHeight="1">
      <c r="A24" s="77" t="s">
        <v>45</v>
      </c>
      <c r="B24" s="241" t="str">
        <f>IF('Registro de dados e movimentos'!B14="","",'Registro de dados e movimentos'!B14)</f>
        <v>Convênios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2"/>
      <c r="V24" s="40">
        <f>IF($AH$8="","",IF(HLOOKUP($AH$8,Tabela_Anual,10,FALSE)="","",HLOOKUP($AH$8,Tabela_Anual,10,FALSE)))</f>
      </c>
      <c r="W24" s="77" t="s">
        <v>39</v>
      </c>
      <c r="X24" s="239">
        <f>IF('Registro de dados e movimentos'!B31="","",'Registro de dados e movimentos'!B31)</f>
      </c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40"/>
      <c r="AQ24" s="38">
        <f>IF($AH$8="","",IF(HLOOKUP($AH$8,Tabela_Anual,27,FALSE)="","",HLOOKUP($AH$8,Tabela_Anual,27,FALSE)))</f>
      </c>
    </row>
    <row r="25" spans="1:43" ht="16.5" customHeight="1">
      <c r="A25" s="77" t="s">
        <v>46</v>
      </c>
      <c r="B25" s="272" t="str">
        <f>IF('Registro de dados e movimentos'!B15="","",'Registro de dados e movimentos'!B15)</f>
        <v>União Fraternal  (Contribuições Recebidas de Unidades Vicentinas)</v>
      </c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3"/>
      <c r="V25" s="40">
        <f>IF($AH$8="","",IF(HLOOKUP($AH$8,Tabela_Anual,11,FALSE)="","",HLOOKUP($AH$8,Tabela_Anual,11,FALSE)))</f>
      </c>
      <c r="W25" s="113" t="s">
        <v>56</v>
      </c>
      <c r="X25" s="282" t="str">
        <f>IF('Registro de dados e movimentos'!B32="","",'Registro de dados e movimentos'!B32)</f>
        <v>Duocentésima e Meia enviada ao CC (2,5% do valor da linha 6)</v>
      </c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3"/>
      <c r="AQ25" s="41">
        <f>IF($AH$8="","",IF(HLOOKUP($AH$8,Tabela_Anual,28,FALSE)="","",HLOOKUP($AH$8,Tabela_Anual,28,FALSE)))</f>
      </c>
    </row>
    <row r="26" spans="1:43" ht="14.25" customHeight="1">
      <c r="A26" s="78" t="s">
        <v>2</v>
      </c>
      <c r="B26" s="241">
        <f>IF('Registro de dados e movimentos'!B16="","",'Registro de dados e movimentos'!B16)</f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2"/>
      <c r="V26" s="40">
        <f>IF($AH$8="","",IF(HLOOKUP($AH$8,Tabela_Anual,12,FALSE)="","",HLOOKUP($AH$8,Tabela_Anual,12,FALSE)))</f>
      </c>
      <c r="W26" s="112" t="s">
        <v>57</v>
      </c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40"/>
      <c r="AQ26" s="38">
        <f>IF($AH$8="","",IF(HLOOKUP($AH$8,Tabela_Anual,29,FALSE)="","",HLOOKUP($AH$8,Tabela_Anual,29,FALSE)))</f>
      </c>
    </row>
    <row r="27" spans="1:43" ht="15" customHeight="1">
      <c r="A27" s="78" t="s">
        <v>3</v>
      </c>
      <c r="B27" s="241">
        <f>IF('Registro de dados e movimentos'!B17="","",'Registro de dados e movimentos'!B17)</f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2"/>
      <c r="V27" s="40">
        <f>IF($AH$8="","",IF(HLOOKUP($AH$8,Tabela_Anual,13,FALSE)="","",HLOOKUP($AH$8,Tabela_Anual,13,FALSE)))</f>
      </c>
      <c r="W27" s="112" t="str">
        <f>'Registro de dados e movimentos'!A34</f>
        <v>26.</v>
      </c>
      <c r="X27" s="239">
        <f>IF('Registro de dados e movimentos'!B34="","",'Registro de dados e movimentos'!B34)</f>
      </c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40"/>
      <c r="AQ27" s="38">
        <f>IF($AH$8="","",IF(HLOOKUP($AH$8,Tabela_Anual,30,FALSE)="","",HLOOKUP($AH$8,Tabela_Anual,30,FALSE)))</f>
      </c>
    </row>
    <row r="28" spans="1:43" ht="16.5" customHeight="1">
      <c r="A28" s="77" t="s">
        <v>49</v>
      </c>
      <c r="B28" s="241" t="str">
        <f>IF('Registro de dados e movimentos'!B18="","",'Registro de dados e movimentos'!B18)</f>
        <v>Recebimentos para Repasses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2"/>
      <c r="V28" s="40">
        <f>IF($AH$8="","",IF(HLOOKUP($AH$8,Tabela_Anual,14,FALSE)="","",HLOOKUP($AH$8,Tabela_Anual,14,FALSE)))</f>
      </c>
      <c r="W28" s="112" t="s">
        <v>51</v>
      </c>
      <c r="X28" s="239" t="str">
        <f>IF('Registro de dados e movimentos'!B35="","",'Registro de dados e movimentos'!B35)</f>
        <v>Repasses Referentes a linha 12</v>
      </c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40"/>
      <c r="AQ28" s="38">
        <f>IF($AH$8="","",IF(HLOOKUP($AH$8,Tabela_Anual,31,FALSE)="","",HLOOKUP($AH$8,Tabela_Anual,31,FALSE)))</f>
      </c>
    </row>
    <row r="29" spans="1:43" ht="16.5" customHeight="1">
      <c r="A29" s="113" t="s">
        <v>50</v>
      </c>
      <c r="B29" s="270" t="str">
        <f>IF('Registro de dados e movimentos'!B19="","",'Registro de dados e movimentos'!B19)</f>
        <v>Total dos Recebimentos (Somar da linha 06 a linha 12)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1"/>
      <c r="V29" s="41">
        <f>IF(SUM(V22:V28)=0,"",SUM(V22:V28))</f>
      </c>
      <c r="W29" s="113" t="s">
        <v>58</v>
      </c>
      <c r="X29" s="282" t="str">
        <f>IF('Registro de dados e movimentos'!B36="","",'Registro de dados e movimentos'!B36)</f>
        <v>Total dos Pagamentos (Somar da linha 16 a linha 27)</v>
      </c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3"/>
      <c r="AQ29" s="45">
        <f>IF(SUM(AQ17:AQ28)=0,"",SUM(AQ17:AQ28))</f>
      </c>
    </row>
    <row r="30" spans="1:43" ht="16.5" customHeight="1">
      <c r="A30" s="114" t="s">
        <v>61</v>
      </c>
      <c r="B30" s="270" t="str">
        <f>IF('Registro de dados e movimentos'!B20="","",'Registro de dados e movimentos'!B20)</f>
        <v>Saldo no início do mês (Igual ao Saldo final do mês anterior)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1"/>
      <c r="V30" s="41">
        <f>IF($AH$8="","",IF(HLOOKUP($AH$8,Tabela_Anual,16,FALSE)="","",HLOOKUP($AH$8,Tabela_Anual,16,FALSE)))</f>
      </c>
      <c r="W30" s="113" t="s">
        <v>59</v>
      </c>
      <c r="X30" s="282" t="str">
        <f>IF('Registro de dados e movimentos'!B37="","",'Registro de dados e movimentos'!B37)</f>
        <v>Saldo no final do mês (linha 15 - linha 28)</v>
      </c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3"/>
      <c r="AQ30" s="45">
        <f>IF($AH$8="","",IF(HLOOKUP($AH$8,Tabela_Anual,33,FALSE)="","",HLOOKUP($AH$8,Tabela_Anual,33,FALSE)))</f>
      </c>
    </row>
    <row r="31" spans="1:43" ht="14.25" customHeight="1">
      <c r="A31" s="115" t="s">
        <v>62</v>
      </c>
      <c r="B31" s="274" t="str">
        <f>IF('Registro de dados e movimentos'!B21="","",'Registro de dados e movimentos'!B21)</f>
        <v>Total Recebimentos + Saldo início do mês (linha 13 + linha 14)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5"/>
      <c r="V31" s="42">
        <f>IF(SUM(V29:V30)=0,"",SUM(V29:V30))</f>
      </c>
      <c r="W31" s="115" t="s">
        <v>60</v>
      </c>
      <c r="X31" s="274" t="str">
        <f>IF('Registro de dados e movimentos'!B38="","",'Registro de dados e movimentos'!B38)</f>
        <v>Total dos Pagamentos + Saldo Final do mês (Somar linha 28 + linha 29)</v>
      </c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5"/>
      <c r="AQ31" s="46">
        <f>IF(SUM(AQ29:AQ30)=0,"",SUM(AQ29:AQ30))</f>
      </c>
    </row>
    <row r="32" spans="1:43" ht="4.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1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2"/>
    </row>
    <row r="33" spans="1:43" ht="16.5" customHeight="1">
      <c r="A33" s="308" t="s">
        <v>10</v>
      </c>
      <c r="B33" s="309"/>
      <c r="C33" s="309"/>
      <c r="D33" s="309"/>
      <c r="E33" s="309"/>
      <c r="F33" s="309"/>
      <c r="G33" s="310"/>
      <c r="H33" s="276">
        <f>IF('Registro de dados e movimentos'!G61=0,"",'Registro de dados e movimentos'!G61)</f>
      </c>
      <c r="I33" s="277"/>
      <c r="J33" s="277"/>
      <c r="K33" s="277"/>
      <c r="L33" s="278"/>
      <c r="M33" s="264">
        <f>IF('Registro de dados e movimentos'!G62=0,"",'Registro de dados e movimentos'!G62)</f>
      </c>
      <c r="N33" s="265"/>
      <c r="O33" s="265"/>
      <c r="P33" s="265"/>
      <c r="Q33" s="265"/>
      <c r="R33" s="266"/>
      <c r="S33" s="264">
        <f>IF('Registro de dados e movimentos'!G63=0,"",'Registro de dados e movimentos'!G63)</f>
      </c>
      <c r="T33" s="265"/>
      <c r="U33" s="265"/>
      <c r="V33" s="266"/>
      <c r="W33" s="264">
        <f>IF('Registro de dados e movimentos'!G64=0,"",'Registro de dados e movimentos'!G64)</f>
      </c>
      <c r="X33" s="265"/>
      <c r="Y33" s="265"/>
      <c r="Z33" s="265"/>
      <c r="AA33" s="265"/>
      <c r="AB33" s="265"/>
      <c r="AC33" s="265"/>
      <c r="AD33" s="265"/>
      <c r="AE33" s="266"/>
      <c r="AF33" s="258">
        <f>IF('Registro de dados e movimentos'!G65=0,"",'Registro de dados e movimentos'!G65)</f>
      </c>
      <c r="AG33" s="259"/>
      <c r="AH33" s="259"/>
      <c r="AI33" s="259"/>
      <c r="AJ33" s="259"/>
      <c r="AK33" s="259"/>
      <c r="AL33" s="259"/>
      <c r="AM33" s="259"/>
      <c r="AN33" s="260"/>
      <c r="AO33" s="258">
        <f>IF('Registro de dados e movimentos'!G66=0,"",'Registro de dados e movimentos'!G66)</f>
      </c>
      <c r="AP33" s="259"/>
      <c r="AQ33" s="260"/>
    </row>
    <row r="34" spans="1:43" ht="15.75" customHeight="1">
      <c r="A34" s="156" t="s">
        <v>175</v>
      </c>
      <c r="B34" s="157"/>
      <c r="C34" s="157"/>
      <c r="D34" s="157"/>
      <c r="E34" s="157"/>
      <c r="F34" s="158"/>
      <c r="G34" s="159"/>
      <c r="H34" s="279"/>
      <c r="I34" s="280"/>
      <c r="J34" s="280"/>
      <c r="K34" s="280"/>
      <c r="L34" s="281"/>
      <c r="M34" s="267"/>
      <c r="N34" s="268"/>
      <c r="O34" s="268"/>
      <c r="P34" s="268"/>
      <c r="Q34" s="268"/>
      <c r="R34" s="269"/>
      <c r="S34" s="267"/>
      <c r="T34" s="268"/>
      <c r="U34" s="268"/>
      <c r="V34" s="269"/>
      <c r="W34" s="267"/>
      <c r="X34" s="268"/>
      <c r="Y34" s="268"/>
      <c r="Z34" s="268"/>
      <c r="AA34" s="268"/>
      <c r="AB34" s="268"/>
      <c r="AC34" s="268"/>
      <c r="AD34" s="268"/>
      <c r="AE34" s="269"/>
      <c r="AF34" s="261"/>
      <c r="AG34" s="262"/>
      <c r="AH34" s="262"/>
      <c r="AI34" s="262"/>
      <c r="AJ34" s="262"/>
      <c r="AK34" s="262"/>
      <c r="AL34" s="262"/>
      <c r="AM34" s="262"/>
      <c r="AN34" s="263"/>
      <c r="AO34" s="261"/>
      <c r="AP34" s="262"/>
      <c r="AQ34" s="263"/>
    </row>
    <row r="35" spans="1:43" ht="15.75" customHeight="1">
      <c r="A35" s="306">
        <f>IF($AH$8="","",IF(HLOOKUP($AH$8,Tabela2,21,FALSE)=0,"",HLOOKUP($AH$8,Tabela2,21,FALSE)))</f>
      </c>
      <c r="B35" s="307"/>
      <c r="C35" s="307"/>
      <c r="D35" s="307"/>
      <c r="E35" s="307"/>
      <c r="F35" s="307"/>
      <c r="G35" s="244"/>
      <c r="H35" s="306">
        <f>IF($AH$8="","",IF(HLOOKUP($AH$8,Tabela2,22,FALSE)=0,"",HLOOKUP($AH$8,Tabela2,22,FALSE)))</f>
      </c>
      <c r="I35" s="307"/>
      <c r="J35" s="307"/>
      <c r="K35" s="307"/>
      <c r="L35" s="244"/>
      <c r="M35" s="306">
        <f>IF($AH$8="","",IF(HLOOKUP($AH$8,Tabela2,23,FALSE)=0,"",HLOOKUP($AH$8,Tabela2,23,FALSE)))</f>
      </c>
      <c r="N35" s="307"/>
      <c r="O35" s="307"/>
      <c r="P35" s="307"/>
      <c r="Q35" s="307"/>
      <c r="R35" s="244"/>
      <c r="S35" s="306">
        <f>IF($AH$8="","",IF(HLOOKUP($AH$8,Tabela2,24,FALSE)=0,"",HLOOKUP($AH$8,Tabela2,24,FALSE)))</f>
      </c>
      <c r="T35" s="307"/>
      <c r="U35" s="307"/>
      <c r="V35" s="244"/>
      <c r="W35" s="255">
        <f>IF($AH$8="","",IF(HLOOKUP($AH$8,Tabela2,25,FALSE)=0,"",HLOOKUP($AH$8,Tabela2,25,FALSE)))</f>
      </c>
      <c r="X35" s="256"/>
      <c r="Y35" s="256"/>
      <c r="Z35" s="256"/>
      <c r="AA35" s="256"/>
      <c r="AB35" s="256"/>
      <c r="AC35" s="256"/>
      <c r="AD35" s="256"/>
      <c r="AE35" s="257"/>
      <c r="AF35" s="244">
        <f>IF($AH$8="","",IF(HLOOKUP($AH$8,Tabela2,26,FALSE)=0,"",HLOOKUP($AH$8,Tabela2,26,FALSE)))</f>
      </c>
      <c r="AG35" s="245"/>
      <c r="AH35" s="245"/>
      <c r="AI35" s="245"/>
      <c r="AJ35" s="245"/>
      <c r="AK35" s="245"/>
      <c r="AL35" s="245"/>
      <c r="AM35" s="245"/>
      <c r="AN35" s="245"/>
      <c r="AO35" s="255">
        <f>IF($AH$8="","",IF(HLOOKUP($AH$8,Tabela2,27,FALSE)=0,"",HLOOKUP($AH$8,Tabela2,27,FALSE)))</f>
      </c>
      <c r="AP35" s="256"/>
      <c r="AQ35" s="257"/>
    </row>
    <row r="36" spans="1:43" ht="16.5" customHeigh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252" t="s">
        <v>1</v>
      </c>
      <c r="AI36" s="253"/>
      <c r="AJ36" s="253"/>
      <c r="AK36" s="253"/>
      <c r="AL36" s="253"/>
      <c r="AM36" s="253"/>
      <c r="AN36" s="253"/>
      <c r="AO36" s="253"/>
      <c r="AP36" s="253"/>
      <c r="AQ36" s="254"/>
    </row>
    <row r="37" spans="1:43" ht="16.5" customHeight="1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246" t="s">
        <v>85</v>
      </c>
      <c r="AI37" s="247"/>
      <c r="AJ37" s="247"/>
      <c r="AK37" s="247"/>
      <c r="AL37" s="247"/>
      <c r="AM37" s="247"/>
      <c r="AN37" s="247"/>
      <c r="AO37" s="247"/>
      <c r="AP37" s="247"/>
      <c r="AQ37" s="248"/>
    </row>
    <row r="38" spans="1:43" ht="12.7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5"/>
      <c r="X38" s="75"/>
      <c r="Y38" s="75"/>
      <c r="Z38" s="75"/>
      <c r="AA38" s="75"/>
      <c r="AB38" s="75"/>
      <c r="AC38" s="75"/>
      <c r="AD38" s="73"/>
      <c r="AE38" s="73"/>
      <c r="AF38" s="73"/>
      <c r="AG38" s="73"/>
      <c r="AH38" s="246"/>
      <c r="AI38" s="247"/>
      <c r="AJ38" s="247"/>
      <c r="AK38" s="247"/>
      <c r="AL38" s="247"/>
      <c r="AM38" s="247"/>
      <c r="AN38" s="247"/>
      <c r="AO38" s="247"/>
      <c r="AP38" s="247"/>
      <c r="AQ38" s="248"/>
    </row>
    <row r="39" spans="1:43" ht="16.5" customHeight="1">
      <c r="A39" s="243" t="s">
        <v>119</v>
      </c>
      <c r="B39" s="243"/>
      <c r="C39" s="243"/>
      <c r="D39" s="243"/>
      <c r="E39" s="243"/>
      <c r="F39" s="243"/>
      <c r="G39" s="243"/>
      <c r="H39" s="243"/>
      <c r="I39" s="243"/>
      <c r="J39" s="243"/>
      <c r="K39" s="73"/>
      <c r="L39" s="243" t="s">
        <v>120</v>
      </c>
      <c r="M39" s="243"/>
      <c r="N39" s="243"/>
      <c r="O39" s="243"/>
      <c r="P39" s="243"/>
      <c r="Q39" s="243"/>
      <c r="R39" s="243"/>
      <c r="S39" s="243"/>
      <c r="T39" s="243"/>
      <c r="U39" s="243"/>
      <c r="V39" s="73"/>
      <c r="W39" s="243" t="s">
        <v>121</v>
      </c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9"/>
      <c r="AI39" s="250"/>
      <c r="AJ39" s="250"/>
      <c r="AK39" s="250"/>
      <c r="AL39" s="250"/>
      <c r="AM39" s="250"/>
      <c r="AN39" s="250"/>
      <c r="AO39" s="250"/>
      <c r="AP39" s="250"/>
      <c r="AQ39" s="251"/>
    </row>
  </sheetData>
  <sheetProtection password="CDE6" sheet="1" formatColumns="0" formatRows="0"/>
  <mergeCells count="77">
    <mergeCell ref="S35:V35"/>
    <mergeCell ref="A33:G33"/>
    <mergeCell ref="A35:G35"/>
    <mergeCell ref="H35:L35"/>
    <mergeCell ref="M35:R35"/>
    <mergeCell ref="AE13:AI13"/>
    <mergeCell ref="X30:AP30"/>
    <mergeCell ref="X22:AP22"/>
    <mergeCell ref="X18:AP18"/>
    <mergeCell ref="X31:AP31"/>
    <mergeCell ref="AJ13:AL13"/>
    <mergeCell ref="AM13:AQ13"/>
    <mergeCell ref="A13:H13"/>
    <mergeCell ref="I13:J13"/>
    <mergeCell ref="K13:Q13"/>
    <mergeCell ref="R13:S13"/>
    <mergeCell ref="T13:W13"/>
    <mergeCell ref="X13:Y13"/>
    <mergeCell ref="AH11:AI11"/>
    <mergeCell ref="AM11:AN11"/>
    <mergeCell ref="A1:M7"/>
    <mergeCell ref="N1:AQ2"/>
    <mergeCell ref="N4:AQ4"/>
    <mergeCell ref="N6:U6"/>
    <mergeCell ref="V6:AM6"/>
    <mergeCell ref="B20:U20"/>
    <mergeCell ref="B27:U27"/>
    <mergeCell ref="B28:U28"/>
    <mergeCell ref="B29:U29"/>
    <mergeCell ref="B22:U22"/>
    <mergeCell ref="B23:U23"/>
    <mergeCell ref="X25:AP25"/>
    <mergeCell ref="X26:AP26"/>
    <mergeCell ref="X28:AP28"/>
    <mergeCell ref="X29:AP29"/>
    <mergeCell ref="X24:AP24"/>
    <mergeCell ref="X23:AP23"/>
    <mergeCell ref="B30:U30"/>
    <mergeCell ref="B26:U26"/>
    <mergeCell ref="B24:U24"/>
    <mergeCell ref="B25:U25"/>
    <mergeCell ref="A39:J39"/>
    <mergeCell ref="L39:U39"/>
    <mergeCell ref="B31:U31"/>
    <mergeCell ref="H33:L34"/>
    <mergeCell ref="M33:R34"/>
    <mergeCell ref="S33:V34"/>
    <mergeCell ref="W39:AG39"/>
    <mergeCell ref="AF35:AN35"/>
    <mergeCell ref="AH37:AQ39"/>
    <mergeCell ref="AH36:AQ36"/>
    <mergeCell ref="AO35:AQ35"/>
    <mergeCell ref="X27:AP27"/>
    <mergeCell ref="AF33:AN34"/>
    <mergeCell ref="AO33:AQ34"/>
    <mergeCell ref="W33:AE34"/>
    <mergeCell ref="W35:AE35"/>
    <mergeCell ref="X19:AP19"/>
    <mergeCell ref="W16:AP16"/>
    <mergeCell ref="B17:U17"/>
    <mergeCell ref="A16:U16"/>
    <mergeCell ref="B21:U21"/>
    <mergeCell ref="X17:AP17"/>
    <mergeCell ref="X20:AP20"/>
    <mergeCell ref="X21:AP21"/>
    <mergeCell ref="B18:U18"/>
    <mergeCell ref="B19:U19"/>
    <mergeCell ref="A15:AQ15"/>
    <mergeCell ref="AF8:AG8"/>
    <mergeCell ref="AI8:AO8"/>
    <mergeCell ref="N8:W8"/>
    <mergeCell ref="X8:AD8"/>
    <mergeCell ref="Z13:AD13"/>
    <mergeCell ref="A11:J11"/>
    <mergeCell ref="K11:U11"/>
    <mergeCell ref="V11:AB11"/>
    <mergeCell ref="AC11:AD11"/>
  </mergeCells>
  <conditionalFormatting sqref="V30:V31 AQ30:AQ31">
    <cfRule type="cellIs" priority="1" dxfId="1" operator="lessThan">
      <formula>0</formula>
    </cfRule>
  </conditionalFormatting>
  <printOptions/>
  <pageMargins left="0.3937007874015748" right="0.3937007874015748" top="0.3937007874015748" bottom="0.3937007874015748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8"/>
  <sheetViews>
    <sheetView showGridLines="0" zoomScalePageLayoutView="0" workbookViewId="0" topLeftCell="A1">
      <selection activeCell="A16" sqref="A16:P16"/>
    </sheetView>
  </sheetViews>
  <sheetFormatPr defaultColWidth="9.140625" defaultRowHeight="12.75"/>
  <cols>
    <col min="1" max="1" width="3.140625" style="0" customWidth="1"/>
    <col min="2" max="2" width="2.57421875" style="0" customWidth="1"/>
    <col min="3" max="3" width="3.421875" style="0" customWidth="1"/>
    <col min="4" max="4" width="3.00390625" style="0" customWidth="1"/>
    <col min="5" max="5" width="4.00390625" style="0" customWidth="1"/>
    <col min="6" max="7" width="3.00390625" style="0" customWidth="1"/>
    <col min="8" max="8" width="3.421875" style="0" customWidth="1"/>
    <col min="9" max="9" width="2.421875" style="0" customWidth="1"/>
    <col min="10" max="10" width="3.421875" style="0" customWidth="1"/>
    <col min="11" max="11" width="3.28125" style="0" customWidth="1"/>
    <col min="12" max="12" width="2.28125" style="0" customWidth="1"/>
    <col min="13" max="13" width="2.421875" style="0" customWidth="1"/>
    <col min="14" max="14" width="5.140625" style="0" customWidth="1"/>
    <col min="15" max="15" width="4.140625" style="0" customWidth="1"/>
    <col min="16" max="16" width="4.28125" style="0" customWidth="1"/>
    <col min="17" max="17" width="5.421875" style="0" customWidth="1"/>
    <col min="18" max="18" width="4.421875" style="0" customWidth="1"/>
    <col min="19" max="19" width="2.140625" style="0" customWidth="1"/>
    <col min="20" max="20" width="4.57421875" style="0" customWidth="1"/>
    <col min="21" max="21" width="8.57421875" style="0" customWidth="1"/>
    <col min="22" max="22" width="0.42578125" style="0" hidden="1" customWidth="1"/>
    <col min="23" max="23" width="4.00390625" style="0" hidden="1" customWidth="1"/>
    <col min="25" max="25" width="8.28125" style="0" customWidth="1"/>
    <col min="26" max="26" width="0.2890625" style="0" customWidth="1"/>
  </cols>
  <sheetData>
    <row r="1" spans="1:26" ht="12.75" customHeight="1">
      <c r="A1" s="344"/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6"/>
      <c r="N1" s="350" t="s">
        <v>0</v>
      </c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2"/>
    </row>
    <row r="2" spans="1:26" ht="12.75">
      <c r="A2" s="347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353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5"/>
    </row>
    <row r="3" spans="1:26" ht="12.7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9"/>
      <c r="N3" s="1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6"/>
    </row>
    <row r="4" spans="1:26" ht="12.75" customHeight="1">
      <c r="A4" s="347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9"/>
      <c r="N4" s="356" t="s">
        <v>86</v>
      </c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8"/>
    </row>
    <row r="5" spans="1:26" ht="14.25" customHeight="1">
      <c r="A5" s="347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9"/>
      <c r="N5" s="12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3"/>
    </row>
    <row r="6" spans="1:26" ht="18.75" customHeight="1">
      <c r="A6" s="347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9"/>
      <c r="N6" s="363" t="s">
        <v>123</v>
      </c>
      <c r="O6" s="364"/>
      <c r="P6" s="364"/>
      <c r="Q6" s="365">
        <f>IF('Impressão Frente automatico'!AH8="","",IF('Impressão Frente automatico'!V6="","",'Impressão Frente automatico'!V6))</f>
      </c>
      <c r="R6" s="365"/>
      <c r="S6" s="365"/>
      <c r="T6" s="365"/>
      <c r="U6" s="365"/>
      <c r="V6" s="365"/>
      <c r="W6" s="365"/>
      <c r="X6" s="365"/>
      <c r="Y6" s="365"/>
      <c r="Z6" s="25"/>
    </row>
    <row r="7" spans="1:26" ht="12.75">
      <c r="A7" s="347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9"/>
      <c r="N7" s="17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1:26" ht="14.25" customHeight="1">
      <c r="A8" s="2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82" t="s">
        <v>11</v>
      </c>
      <c r="O8" s="361">
        <f>IF('Impressão Frente automatico'!AH8="","",IF(R8="janeiro",SUM('Registro de dados e movimentos'!Y2+1),'Registro de dados e movimentos'!Y2))</f>
      </c>
      <c r="P8" s="362"/>
      <c r="Q8" s="81" t="str">
        <f>IF('Impressão Frente automatico'!AH8=13,"","MÊS:")</f>
        <v>MÊS:</v>
      </c>
      <c r="R8" s="361">
        <f>IF('Impressão Frente automatico'!AH8="","",IF('Impressão Frente automatico'!AH8=13,"Balanço",HLOOKUP('Impressão Frente automatico'!AH8,Tabela2,29)))</f>
      </c>
      <c r="S8" s="361"/>
      <c r="T8" s="362"/>
      <c r="U8" s="359" t="s">
        <v>87</v>
      </c>
      <c r="V8" s="360"/>
      <c r="W8" s="360"/>
      <c r="X8" s="360"/>
      <c r="Y8" s="29"/>
      <c r="Z8" s="22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303" t="s">
        <v>124</v>
      </c>
      <c r="B10" s="303"/>
      <c r="C10" s="303"/>
      <c r="D10" s="303"/>
      <c r="E10" s="303"/>
      <c r="F10" s="303"/>
      <c r="G10" s="303"/>
      <c r="H10" s="366">
        <f>IF('Impressão Frente automatico'!AH8="","",IF('Impressão Frente automatico'!AC11="","",'Impressão Frente automatico'!AC11))</f>
      </c>
      <c r="I10" s="366"/>
      <c r="J10" s="234" t="s">
        <v>110</v>
      </c>
      <c r="K10" s="234"/>
      <c r="L10" s="234"/>
      <c r="M10" s="373">
        <f>IF('Impressão Frente automatico'!AH8="","",IF('Impressão Frente automatico'!AH11="","",'Impressão Frente automatico'!AH11))</f>
      </c>
      <c r="N10" s="373"/>
      <c r="O10" s="312" t="s">
        <v>111</v>
      </c>
      <c r="P10" s="312"/>
      <c r="Q10" s="139">
        <f>IF('Impressão Frente automatico'!AH8="","",IF('Impressão Frente automatico'!AM11="","",'Impressão Frente automatico'!AM11))</f>
      </c>
      <c r="R10" s="303" t="s">
        <v>112</v>
      </c>
      <c r="S10" s="303"/>
      <c r="T10" s="303"/>
      <c r="U10" s="335">
        <f>IF('Impressão Frente automatico'!AH8="","",IF('Impressão Frente automatico'!AQ11="","",'Impressão Frente automatico'!AQ11))</f>
      </c>
      <c r="V10" s="335"/>
      <c r="W10" s="335"/>
      <c r="X10" s="335"/>
      <c r="Y10" s="335"/>
      <c r="Z10" s="121"/>
    </row>
    <row r="11" spans="1:26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7.25" customHeight="1">
      <c r="A12" s="342" t="s">
        <v>90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24"/>
    </row>
    <row r="13" spans="1:26" ht="15.75">
      <c r="A13" s="343" t="s">
        <v>12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 t="s">
        <v>13</v>
      </c>
      <c r="R13" s="343"/>
      <c r="S13" s="343"/>
      <c r="T13" s="343"/>
      <c r="U13" s="343"/>
      <c r="V13" s="343"/>
      <c r="W13" s="343"/>
      <c r="X13" s="343" t="s">
        <v>14</v>
      </c>
      <c r="Y13" s="343"/>
      <c r="Z13" s="27"/>
    </row>
    <row r="14" spans="1:26" ht="18" customHeight="1">
      <c r="A14" s="374" t="s">
        <v>125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38">
        <f>IF('Impressão Frente automatico'!AI8="....................................","",'Impressão Frente automatico'!AI8)</f>
      </c>
      <c r="R14" s="339"/>
      <c r="S14" s="339"/>
      <c r="T14" s="339"/>
      <c r="U14" s="339"/>
      <c r="V14" s="79"/>
      <c r="W14" s="80"/>
      <c r="X14" s="337">
        <f>'Impressão Frente automatico'!AQ25</f>
      </c>
      <c r="Y14" s="337"/>
      <c r="Z14" s="26"/>
    </row>
    <row r="15" spans="1:26" ht="18" customHeight="1">
      <c r="A15" s="375"/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40">
        <f aca="true" t="shared" si="0" ref="Q15:Q21">IF(A15="","",$Q$14)</f>
      </c>
      <c r="R15" s="341"/>
      <c r="S15" s="341"/>
      <c r="T15" s="341"/>
      <c r="U15" s="341"/>
      <c r="V15" s="125"/>
      <c r="W15" s="126"/>
      <c r="X15" s="331"/>
      <c r="Y15" s="331"/>
      <c r="Z15" s="28"/>
    </row>
    <row r="16" spans="1:26" ht="18" customHeight="1">
      <c r="A16" s="336"/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20">
        <f t="shared" si="0"/>
      </c>
      <c r="R16" s="320"/>
      <c r="S16" s="320"/>
      <c r="T16" s="320"/>
      <c r="U16" s="320"/>
      <c r="V16" s="320"/>
      <c r="W16" s="320"/>
      <c r="X16" s="334"/>
      <c r="Y16" s="334"/>
      <c r="Z16" s="26"/>
    </row>
    <row r="17" spans="1:26" ht="18" customHeight="1">
      <c r="A17" s="332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3">
        <f t="shared" si="0"/>
      </c>
      <c r="R17" s="333"/>
      <c r="S17" s="333"/>
      <c r="T17" s="333"/>
      <c r="U17" s="333"/>
      <c r="V17" s="333"/>
      <c r="W17" s="333"/>
      <c r="X17" s="331"/>
      <c r="Y17" s="331"/>
      <c r="Z17" s="28"/>
    </row>
    <row r="18" spans="1:26" ht="18" customHeight="1">
      <c r="A18" s="318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20">
        <f t="shared" si="0"/>
      </c>
      <c r="R18" s="320"/>
      <c r="S18" s="320"/>
      <c r="T18" s="320"/>
      <c r="U18" s="320"/>
      <c r="V18" s="320"/>
      <c r="W18" s="320"/>
      <c r="X18" s="334"/>
      <c r="Y18" s="334"/>
      <c r="Z18" s="26"/>
    </row>
    <row r="19" spans="1:26" ht="18" customHeight="1">
      <c r="A19" s="332"/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3">
        <f t="shared" si="0"/>
      </c>
      <c r="R19" s="333"/>
      <c r="S19" s="333"/>
      <c r="T19" s="333"/>
      <c r="U19" s="333"/>
      <c r="V19" s="333"/>
      <c r="W19" s="333"/>
      <c r="X19" s="331"/>
      <c r="Y19" s="331"/>
      <c r="Z19" s="28"/>
    </row>
    <row r="20" spans="1:26" ht="18" customHeight="1">
      <c r="A20" s="332"/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3">
        <f t="shared" si="0"/>
      </c>
      <c r="R20" s="333"/>
      <c r="S20" s="333"/>
      <c r="T20" s="333"/>
      <c r="U20" s="333"/>
      <c r="V20" s="333"/>
      <c r="W20" s="333"/>
      <c r="X20" s="331"/>
      <c r="Y20" s="331"/>
      <c r="Z20" s="28"/>
    </row>
    <row r="21" spans="1:26" ht="18" customHeight="1">
      <c r="A21" s="318"/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20">
        <f t="shared" si="0"/>
      </c>
      <c r="R21" s="320"/>
      <c r="S21" s="320"/>
      <c r="T21" s="320"/>
      <c r="U21" s="320"/>
      <c r="V21" s="320"/>
      <c r="W21" s="320"/>
      <c r="X21" s="334"/>
      <c r="Y21" s="334"/>
      <c r="Z21" s="26"/>
    </row>
    <row r="22" spans="1:26" ht="18" customHeight="1">
      <c r="A22" s="324" t="s">
        <v>88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30">
        <f>IF(SUM(X14:Y21)=0,"",SUM(X14:Y21))</f>
      </c>
      <c r="Y22" s="330"/>
      <c r="Z22" s="28"/>
    </row>
    <row r="23" spans="1:26" ht="18" customHeight="1">
      <c r="A23" s="325"/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6"/>
    </row>
    <row r="24" spans="1:26" ht="18" customHeight="1">
      <c r="A24" s="327" t="s">
        <v>89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9"/>
      <c r="Z24" s="6"/>
    </row>
    <row r="25" spans="1:26" ht="18" customHeight="1">
      <c r="A25" s="199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6"/>
    </row>
    <row r="26" spans="1:26" ht="18" customHeight="1">
      <c r="A26" s="199"/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6"/>
    </row>
    <row r="27" spans="1:26" ht="18" customHeight="1">
      <c r="A27" s="199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6"/>
    </row>
    <row r="28" spans="1:26" ht="18" customHeight="1">
      <c r="A28" s="199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6"/>
    </row>
    <row r="29" spans="1:26" ht="18" customHeight="1">
      <c r="A29" s="199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5"/>
    </row>
    <row r="30" spans="1:26" ht="18" customHeight="1">
      <c r="A30" s="318"/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9"/>
    </row>
    <row r="31" spans="1:26" ht="15.75" customHeight="1">
      <c r="A31" s="318"/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10"/>
    </row>
    <row r="32" spans="1:26" ht="15.75" customHeight="1">
      <c r="A32" s="321"/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3"/>
      <c r="Z32" s="11"/>
    </row>
    <row r="33" spans="1:26" ht="15.75" customHeight="1">
      <c r="A33" s="318"/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8"/>
    </row>
    <row r="34" spans="1:26" ht="15.75" customHeight="1">
      <c r="A34" s="318"/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8"/>
    </row>
    <row r="35" spans="1:26" ht="15.75" customHeight="1">
      <c r="A35" s="318"/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8"/>
    </row>
    <row r="36" spans="1:26" ht="15.75" customHeight="1">
      <c r="A36" s="318"/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8"/>
    </row>
    <row r="37" spans="1:26" ht="15.75" customHeight="1">
      <c r="A37" s="318"/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"/>
    </row>
    <row r="38" spans="1:26" ht="15.75" customHeight="1">
      <c r="A38" s="318"/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"/>
    </row>
    <row r="39" spans="1:26" ht="15.75" customHeight="1">
      <c r="A39" s="318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9"/>
    </row>
    <row r="40" spans="1:26" ht="15.75" customHeight="1">
      <c r="A40" s="318"/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2"/>
    </row>
    <row r="41" spans="1:26" ht="15.75" customHeight="1">
      <c r="A41" s="318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2"/>
    </row>
    <row r="42" spans="1:25" ht="15.75" customHeight="1">
      <c r="A42" s="318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</row>
    <row r="43" spans="1:25" ht="15.75" customHeight="1">
      <c r="A43" s="318"/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</row>
    <row r="44" spans="1:25" ht="15.75" customHeight="1">
      <c r="A44" s="318"/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</row>
    <row r="45" spans="1:25" ht="15.75" customHeight="1">
      <c r="A45" s="313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</row>
    <row r="46" spans="1:25" ht="15.75" customHeight="1">
      <c r="A46" s="313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</row>
    <row r="47" spans="1:25" ht="12.75">
      <c r="A47" s="367" t="s">
        <v>126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9"/>
      <c r="O47" s="370"/>
      <c r="P47" s="371"/>
      <c r="Q47" s="371"/>
      <c r="R47" s="371"/>
      <c r="S47" s="371"/>
      <c r="T47" s="371"/>
      <c r="U47" s="371"/>
      <c r="V47" s="371"/>
      <c r="W47" s="371"/>
      <c r="X47" s="371"/>
      <c r="Y47" s="372"/>
    </row>
    <row r="48" spans="1:25" ht="12.75">
      <c r="A48" s="312" t="s">
        <v>15</v>
      </c>
      <c r="B48" s="312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4" t="s">
        <v>16</v>
      </c>
      <c r="Q48" s="314"/>
      <c r="R48" s="315"/>
      <c r="S48" s="316"/>
      <c r="T48" s="316"/>
      <c r="U48" s="316"/>
      <c r="V48" s="316"/>
      <c r="W48" s="316"/>
      <c r="X48" s="316"/>
      <c r="Y48" s="317"/>
    </row>
  </sheetData>
  <sheetProtection password="CDE6" sheet="1" formatCells="0" formatColumns="0" formatRows="0"/>
  <mergeCells count="76">
    <mergeCell ref="A35:Y35"/>
    <mergeCell ref="A47:N47"/>
    <mergeCell ref="O47:Y47"/>
    <mergeCell ref="J10:L10"/>
    <mergeCell ref="M10:N10"/>
    <mergeCell ref="O10:P10"/>
    <mergeCell ref="R10:T10"/>
    <mergeCell ref="A34:Y34"/>
    <mergeCell ref="A14:P14"/>
    <mergeCell ref="A15:P15"/>
    <mergeCell ref="A10:G10"/>
    <mergeCell ref="A1:M7"/>
    <mergeCell ref="N1:Z2"/>
    <mergeCell ref="N4:Z4"/>
    <mergeCell ref="U8:X8"/>
    <mergeCell ref="R8:T8"/>
    <mergeCell ref="O8:P8"/>
    <mergeCell ref="N6:P6"/>
    <mergeCell ref="Q6:Y6"/>
    <mergeCell ref="H10:I10"/>
    <mergeCell ref="A17:P17"/>
    <mergeCell ref="Q17:W17"/>
    <mergeCell ref="X16:Y16"/>
    <mergeCell ref="X17:Y17"/>
    <mergeCell ref="A12:Y12"/>
    <mergeCell ref="X13:Y13"/>
    <mergeCell ref="A13:P13"/>
    <mergeCell ref="Q13:W13"/>
    <mergeCell ref="U10:Y10"/>
    <mergeCell ref="A16:P16"/>
    <mergeCell ref="Q16:W16"/>
    <mergeCell ref="A19:P19"/>
    <mergeCell ref="Q19:W19"/>
    <mergeCell ref="X14:Y14"/>
    <mergeCell ref="X15:Y15"/>
    <mergeCell ref="Q14:U14"/>
    <mergeCell ref="Q15:U15"/>
    <mergeCell ref="X18:Y18"/>
    <mergeCell ref="X22:Y22"/>
    <mergeCell ref="X19:Y19"/>
    <mergeCell ref="A20:P20"/>
    <mergeCell ref="Q20:W20"/>
    <mergeCell ref="A21:P21"/>
    <mergeCell ref="Q21:W21"/>
    <mergeCell ref="X20:Y20"/>
    <mergeCell ref="X21:Y21"/>
    <mergeCell ref="A40:Y40"/>
    <mergeCell ref="A18:P18"/>
    <mergeCell ref="Q18:W18"/>
    <mergeCell ref="A31:Y31"/>
    <mergeCell ref="A32:Y32"/>
    <mergeCell ref="A33:Y33"/>
    <mergeCell ref="A22:P22"/>
    <mergeCell ref="Q22:W22"/>
    <mergeCell ref="A23:Y23"/>
    <mergeCell ref="A24:Y24"/>
    <mergeCell ref="A46:Y46"/>
    <mergeCell ref="A25:Y25"/>
    <mergeCell ref="A43:Y43"/>
    <mergeCell ref="A44:Y44"/>
    <mergeCell ref="A45:Y45"/>
    <mergeCell ref="A26:Y26"/>
    <mergeCell ref="A27:Y27"/>
    <mergeCell ref="A28:Y28"/>
    <mergeCell ref="A29:Y29"/>
    <mergeCell ref="A39:Y39"/>
    <mergeCell ref="A48:B48"/>
    <mergeCell ref="C48:O48"/>
    <mergeCell ref="P48:Q48"/>
    <mergeCell ref="R48:Y48"/>
    <mergeCell ref="A42:Y42"/>
    <mergeCell ref="A30:Y30"/>
    <mergeCell ref="A37:Y37"/>
    <mergeCell ref="A38:Y38"/>
    <mergeCell ref="A41:Y41"/>
    <mergeCell ref="A36:Y36"/>
  </mergeCells>
  <printOptions/>
  <pageMargins left="0.3937007874015748" right="0.3149606299212598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selection activeCell="Z5" sqref="Z5"/>
    </sheetView>
  </sheetViews>
  <sheetFormatPr defaultColWidth="9.140625" defaultRowHeight="12.75"/>
  <cols>
    <col min="1" max="1" width="3.140625" style="0" customWidth="1"/>
    <col min="2" max="2" width="2.57421875" style="0" customWidth="1"/>
    <col min="3" max="3" width="3.421875" style="0" customWidth="1"/>
    <col min="4" max="4" width="3.00390625" style="0" customWidth="1"/>
    <col min="5" max="5" width="4.00390625" style="0" customWidth="1"/>
    <col min="6" max="7" width="3.00390625" style="0" customWidth="1"/>
    <col min="8" max="8" width="3.421875" style="0" customWidth="1"/>
    <col min="9" max="9" width="2.421875" style="0" customWidth="1"/>
    <col min="10" max="10" width="3.421875" style="0" customWidth="1"/>
    <col min="11" max="11" width="3.28125" style="0" customWidth="1"/>
    <col min="12" max="12" width="2.28125" style="0" customWidth="1"/>
    <col min="13" max="13" width="2.421875" style="0" customWidth="1"/>
    <col min="14" max="14" width="3.140625" style="0" customWidth="1"/>
    <col min="16" max="16" width="17.421875" style="0" customWidth="1"/>
    <col min="18" max="18" width="6.28125" style="0" customWidth="1"/>
    <col min="19" max="19" width="1.57421875" style="0" hidden="1" customWidth="1"/>
    <col min="20" max="20" width="0.42578125" style="0" hidden="1" customWidth="1"/>
    <col min="21" max="21" width="4.00390625" style="0" hidden="1" customWidth="1"/>
    <col min="23" max="23" width="7.28125" style="0" customWidth="1"/>
  </cols>
  <sheetData>
    <row r="1" spans="1:23" ht="12.75">
      <c r="A1" s="344"/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6"/>
      <c r="N1" s="350" t="s">
        <v>0</v>
      </c>
      <c r="O1" s="351"/>
      <c r="P1" s="351"/>
      <c r="Q1" s="351"/>
      <c r="R1" s="351"/>
      <c r="S1" s="351"/>
      <c r="T1" s="351"/>
      <c r="U1" s="351"/>
      <c r="V1" s="351"/>
      <c r="W1" s="352"/>
    </row>
    <row r="2" spans="1:23" ht="12.75">
      <c r="A2" s="347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353"/>
      <c r="O2" s="354"/>
      <c r="P2" s="354"/>
      <c r="Q2" s="354"/>
      <c r="R2" s="354"/>
      <c r="S2" s="354"/>
      <c r="T2" s="354"/>
      <c r="U2" s="354"/>
      <c r="V2" s="354"/>
      <c r="W2" s="355"/>
    </row>
    <row r="3" spans="1:23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9"/>
      <c r="N3" s="14"/>
      <c r="O3" s="15"/>
      <c r="P3" s="15"/>
      <c r="Q3" s="15"/>
      <c r="R3" s="15"/>
      <c r="S3" s="15"/>
      <c r="T3" s="15"/>
      <c r="U3" s="15"/>
      <c r="V3" s="15"/>
      <c r="W3" s="16"/>
    </row>
    <row r="4" spans="1:23" ht="18.75">
      <c r="A4" s="347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9"/>
      <c r="N4" s="443" t="s">
        <v>137</v>
      </c>
      <c r="O4" s="444"/>
      <c r="P4" s="444"/>
      <c r="Q4" s="444"/>
      <c r="R4" s="444"/>
      <c r="S4" s="444"/>
      <c r="T4" s="444"/>
      <c r="U4" s="444"/>
      <c r="V4" s="444"/>
      <c r="W4" s="445"/>
    </row>
    <row r="5" spans="1:23" ht="12.75">
      <c r="A5" s="347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9"/>
      <c r="N5" s="12"/>
      <c r="O5" s="7"/>
      <c r="P5" s="7"/>
      <c r="Q5" s="7"/>
      <c r="R5" s="7"/>
      <c r="S5" s="7"/>
      <c r="T5" s="7"/>
      <c r="U5" s="7"/>
      <c r="V5" s="7"/>
      <c r="W5" s="13"/>
    </row>
    <row r="6" spans="1:23" ht="21">
      <c r="A6" s="347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9"/>
      <c r="N6" s="446" t="s">
        <v>138</v>
      </c>
      <c r="O6" s="447"/>
      <c r="P6" s="447"/>
      <c r="Q6" s="447"/>
      <c r="R6" s="447"/>
      <c r="S6" s="447"/>
      <c r="T6" s="390"/>
      <c r="U6" s="390"/>
      <c r="V6" s="390"/>
      <c r="W6" s="391"/>
    </row>
    <row r="7" spans="1:23" ht="12.75">
      <c r="A7" s="347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9"/>
      <c r="N7" s="17"/>
      <c r="O7" s="18"/>
      <c r="P7" s="18"/>
      <c r="Q7" s="18"/>
      <c r="R7" s="18"/>
      <c r="S7" s="18"/>
      <c r="T7" s="18"/>
      <c r="U7" s="18"/>
      <c r="V7" s="18"/>
      <c r="W7" s="19"/>
    </row>
    <row r="8" spans="1:23" ht="12.75">
      <c r="A8" s="2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448" t="s">
        <v>139</v>
      </c>
      <c r="O8" s="449"/>
      <c r="P8" s="449"/>
      <c r="Q8" s="449"/>
      <c r="R8" s="450" t="s">
        <v>140</v>
      </c>
      <c r="S8" s="449"/>
      <c r="T8" s="449"/>
      <c r="U8" s="449"/>
      <c r="V8" s="449"/>
      <c r="W8" s="45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389" t="s">
        <v>141</v>
      </c>
      <c r="B10" s="390"/>
      <c r="C10" s="390"/>
      <c r="D10" s="390"/>
      <c r="E10" s="391"/>
      <c r="F10" s="390"/>
      <c r="G10" s="390"/>
      <c r="H10" s="390"/>
      <c r="I10" s="390"/>
      <c r="J10" s="390"/>
      <c r="K10" s="390"/>
      <c r="L10" s="390"/>
      <c r="M10" s="389" t="s">
        <v>142</v>
      </c>
      <c r="N10" s="390"/>
      <c r="O10" s="390"/>
      <c r="P10" s="390"/>
      <c r="Q10" s="391"/>
      <c r="R10" s="367" t="s">
        <v>143</v>
      </c>
      <c r="S10" s="390"/>
      <c r="T10" s="390"/>
      <c r="U10" s="390"/>
      <c r="V10" s="390"/>
      <c r="W10" s="391"/>
    </row>
    <row r="11" spans="1:23" ht="12.75">
      <c r="A11" s="4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4"/>
      <c r="N11" s="150"/>
      <c r="O11" s="150"/>
      <c r="P11" s="150"/>
      <c r="Q11" s="150"/>
      <c r="R11" s="150"/>
      <c r="S11" s="150"/>
      <c r="T11" s="150"/>
      <c r="U11" s="150"/>
      <c r="V11" s="150"/>
      <c r="W11" s="150"/>
    </row>
    <row r="12" spans="1:23" ht="12.75">
      <c r="A12" s="389" t="s">
        <v>144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1"/>
    </row>
    <row r="13" spans="1:23" ht="12.75">
      <c r="A13" s="4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</row>
    <row r="14" spans="1:23" ht="12.75">
      <c r="A14" s="389" t="s">
        <v>145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67" t="s">
        <v>146</v>
      </c>
      <c r="Q14" s="391"/>
      <c r="R14" s="367" t="s">
        <v>147</v>
      </c>
      <c r="S14" s="390"/>
      <c r="T14" s="390"/>
      <c r="U14" s="390"/>
      <c r="V14" s="390"/>
      <c r="W14" s="391"/>
    </row>
    <row r="15" spans="1:23" ht="12.75">
      <c r="A15" s="4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</row>
    <row r="16" spans="1:23" ht="12.75">
      <c r="A16" s="389" t="s">
        <v>148</v>
      </c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1"/>
    </row>
    <row r="17" spans="1:23" ht="13.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6.5" thickBot="1">
      <c r="A18" s="436" t="s">
        <v>149</v>
      </c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8"/>
    </row>
    <row r="19" spans="1:23" ht="13.5" thickBot="1">
      <c r="A19" s="439" t="s">
        <v>150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1"/>
      <c r="Q19" s="440" t="s">
        <v>151</v>
      </c>
      <c r="R19" s="440"/>
      <c r="S19" s="440"/>
      <c r="T19" s="440"/>
      <c r="U19" s="441"/>
      <c r="V19" s="439" t="s">
        <v>152</v>
      </c>
      <c r="W19" s="441"/>
    </row>
    <row r="20" spans="1:23" ht="14.25">
      <c r="A20" s="442" t="s">
        <v>153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2"/>
      <c r="Q20" s="401"/>
      <c r="R20" s="402"/>
      <c r="S20" s="402"/>
      <c r="T20" s="402"/>
      <c r="U20" s="403"/>
      <c r="V20" s="401"/>
      <c r="W20" s="404"/>
    </row>
    <row r="21" spans="1:23" ht="12.75">
      <c r="A21" s="418" t="s">
        <v>154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20"/>
      <c r="Q21" s="389"/>
      <c r="R21" s="387"/>
      <c r="S21" s="387"/>
      <c r="T21" s="390"/>
      <c r="U21" s="391"/>
      <c r="V21" s="389"/>
      <c r="W21" s="392"/>
    </row>
    <row r="22" spans="1:23" ht="14.25">
      <c r="A22" s="433" t="s">
        <v>155</v>
      </c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5"/>
      <c r="Q22" s="401"/>
      <c r="R22" s="402"/>
      <c r="S22" s="402"/>
      <c r="T22" s="402"/>
      <c r="U22" s="403"/>
      <c r="V22" s="401"/>
      <c r="W22" s="404"/>
    </row>
    <row r="23" spans="1:23" ht="12.75">
      <c r="A23" s="386" t="s">
        <v>156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8"/>
      <c r="Q23" s="389"/>
      <c r="R23" s="387"/>
      <c r="S23" s="387"/>
      <c r="T23" s="390"/>
      <c r="U23" s="391"/>
      <c r="V23" s="389"/>
      <c r="W23" s="392"/>
    </row>
    <row r="24" spans="1:23" ht="14.25">
      <c r="A24" s="398" t="s">
        <v>157</v>
      </c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400"/>
      <c r="Q24" s="401"/>
      <c r="R24" s="402"/>
      <c r="S24" s="402"/>
      <c r="T24" s="402"/>
      <c r="U24" s="403"/>
      <c r="V24" s="401"/>
      <c r="W24" s="404"/>
    </row>
    <row r="25" spans="1:23" ht="14.25">
      <c r="A25" s="398" t="s">
        <v>158</v>
      </c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400"/>
      <c r="Q25" s="401"/>
      <c r="R25" s="402"/>
      <c r="S25" s="402"/>
      <c r="T25" s="402"/>
      <c r="U25" s="403"/>
      <c r="V25" s="401"/>
      <c r="W25" s="404"/>
    </row>
    <row r="26" spans="1:23" ht="12.75">
      <c r="A26" s="430" t="s">
        <v>159</v>
      </c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2"/>
      <c r="Q26" s="389"/>
      <c r="R26" s="387"/>
      <c r="S26" s="387"/>
      <c r="T26" s="390"/>
      <c r="U26" s="391"/>
      <c r="V26" s="389"/>
      <c r="W26" s="392"/>
    </row>
    <row r="27" spans="1:23" ht="12.75">
      <c r="A27" s="152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4"/>
      <c r="Q27" s="144"/>
      <c r="R27" s="147"/>
      <c r="S27" s="147"/>
      <c r="T27" s="145"/>
      <c r="U27" s="146"/>
      <c r="V27" s="144"/>
      <c r="W27" s="151"/>
    </row>
    <row r="28" spans="1:23" ht="14.25">
      <c r="A28" s="418"/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20"/>
      <c r="Q28" s="401"/>
      <c r="R28" s="402"/>
      <c r="S28" s="402"/>
      <c r="T28" s="402"/>
      <c r="U28" s="403"/>
      <c r="V28" s="401"/>
      <c r="W28" s="404"/>
    </row>
    <row r="29" spans="1:23" ht="14.25">
      <c r="A29" s="398" t="s">
        <v>160</v>
      </c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400"/>
      <c r="Q29" s="401"/>
      <c r="R29" s="402"/>
      <c r="S29" s="402"/>
      <c r="T29" s="402"/>
      <c r="U29" s="403"/>
      <c r="V29" s="401"/>
      <c r="W29" s="404"/>
    </row>
    <row r="30" spans="1:23" ht="12.75">
      <c r="A30" s="426" t="s">
        <v>161</v>
      </c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8"/>
      <c r="Q30" s="414"/>
      <c r="R30" s="412"/>
      <c r="S30" s="412"/>
      <c r="T30" s="415"/>
      <c r="U30" s="416"/>
      <c r="V30" s="414"/>
      <c r="W30" s="417"/>
    </row>
    <row r="31" spans="1:23" ht="14.25">
      <c r="A31" s="429" t="s">
        <v>162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400"/>
      <c r="Q31" s="389"/>
      <c r="R31" s="387"/>
      <c r="S31" s="387"/>
      <c r="T31" s="390"/>
      <c r="U31" s="391"/>
      <c r="V31" s="389"/>
      <c r="W31" s="392"/>
    </row>
    <row r="32" spans="1:23" ht="14.25">
      <c r="A32" s="398" t="s">
        <v>163</v>
      </c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400"/>
      <c r="Q32" s="401"/>
      <c r="R32" s="402"/>
      <c r="S32" s="402"/>
      <c r="T32" s="402"/>
      <c r="U32" s="403"/>
      <c r="V32" s="401"/>
      <c r="W32" s="404"/>
    </row>
    <row r="33" spans="1:23" ht="12.75">
      <c r="A33" s="411" t="s">
        <v>164</v>
      </c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3"/>
      <c r="Q33" s="389"/>
      <c r="R33" s="387"/>
      <c r="S33" s="387"/>
      <c r="T33" s="390"/>
      <c r="U33" s="391"/>
      <c r="V33" s="389"/>
      <c r="W33" s="392"/>
    </row>
    <row r="34" spans="1:23" ht="14.25">
      <c r="A34" s="152" t="s">
        <v>165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4"/>
      <c r="Q34" s="401"/>
      <c r="R34" s="402"/>
      <c r="S34" s="402"/>
      <c r="T34" s="402"/>
      <c r="U34" s="403"/>
      <c r="V34" s="401"/>
      <c r="W34" s="404"/>
    </row>
    <row r="35" spans="1:23" ht="14.25">
      <c r="A35" s="418" t="s">
        <v>166</v>
      </c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20"/>
      <c r="Q35" s="401"/>
      <c r="R35" s="402"/>
      <c r="S35" s="402"/>
      <c r="T35" s="402"/>
      <c r="U35" s="403"/>
      <c r="V35" s="401"/>
      <c r="W35" s="404"/>
    </row>
    <row r="36" spans="1:23" ht="14.25">
      <c r="A36" s="398"/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6"/>
      <c r="Q36" s="401"/>
      <c r="R36" s="407"/>
      <c r="S36" s="407"/>
      <c r="T36" s="148"/>
      <c r="U36" s="149"/>
      <c r="V36" s="401"/>
      <c r="W36" s="408"/>
    </row>
    <row r="37" spans="1:23" ht="12.75">
      <c r="A37" s="386"/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8"/>
      <c r="Q37" s="389"/>
      <c r="R37" s="387"/>
      <c r="S37" s="387"/>
      <c r="T37" s="390"/>
      <c r="U37" s="391"/>
      <c r="V37" s="389"/>
      <c r="W37" s="392"/>
    </row>
    <row r="38" spans="1:23" ht="15" thickBot="1">
      <c r="A38" s="393"/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5"/>
      <c r="Q38" s="396"/>
      <c r="R38" s="394"/>
      <c r="S38" s="394"/>
      <c r="T38" s="394"/>
      <c r="U38" s="395"/>
      <c r="V38" s="396"/>
      <c r="W38" s="397"/>
    </row>
    <row r="39" spans="1:23" ht="14.25">
      <c r="A39" s="410"/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3"/>
      <c r="Q39" s="401"/>
      <c r="R39" s="402"/>
      <c r="S39" s="402"/>
      <c r="T39" s="402"/>
      <c r="U39" s="403"/>
      <c r="V39" s="401"/>
      <c r="W39" s="404"/>
    </row>
    <row r="40" spans="1:23" ht="12.75">
      <c r="A40" s="409" t="s">
        <v>167</v>
      </c>
      <c r="B40" s="424"/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5"/>
      <c r="Q40" s="389"/>
      <c r="R40" s="387"/>
      <c r="S40" s="387"/>
      <c r="T40" s="390"/>
      <c r="U40" s="391"/>
      <c r="V40" s="389"/>
      <c r="W40" s="392"/>
    </row>
    <row r="41" spans="1:23" ht="14.25">
      <c r="A41" s="421" t="s">
        <v>168</v>
      </c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3"/>
      <c r="Q41" s="401"/>
      <c r="R41" s="402"/>
      <c r="S41" s="402"/>
      <c r="T41" s="402"/>
      <c r="U41" s="403"/>
      <c r="V41" s="401"/>
      <c r="W41" s="404"/>
    </row>
    <row r="42" spans="1:23" ht="15" customHeight="1">
      <c r="A42" s="398" t="s">
        <v>169</v>
      </c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400"/>
      <c r="Q42" s="401"/>
      <c r="R42" s="402"/>
      <c r="S42" s="402"/>
      <c r="T42" s="402"/>
      <c r="U42" s="403"/>
      <c r="V42" s="401"/>
      <c r="W42" s="404"/>
    </row>
    <row r="43" spans="1:23" ht="15" customHeight="1">
      <c r="A43" s="411" t="s">
        <v>170</v>
      </c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3"/>
      <c r="Q43" s="414"/>
      <c r="R43" s="412"/>
      <c r="S43" s="412"/>
      <c r="T43" s="415"/>
      <c r="U43" s="416"/>
      <c r="V43" s="414"/>
      <c r="W43" s="417"/>
    </row>
    <row r="44" spans="1:23" ht="15" customHeight="1">
      <c r="A44" s="418" t="s">
        <v>171</v>
      </c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20"/>
      <c r="Q44" s="389"/>
      <c r="R44" s="387"/>
      <c r="S44" s="387"/>
      <c r="T44" s="390"/>
      <c r="U44" s="391"/>
      <c r="V44" s="389"/>
      <c r="W44" s="392"/>
    </row>
    <row r="45" spans="1:23" ht="15" customHeight="1">
      <c r="A45" s="386"/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8"/>
      <c r="Q45" s="389"/>
      <c r="R45" s="387"/>
      <c r="S45" s="387"/>
      <c r="T45" s="390"/>
      <c r="U45" s="391"/>
      <c r="V45" s="389"/>
      <c r="W45" s="392"/>
    </row>
    <row r="46" spans="1:23" ht="15" customHeight="1">
      <c r="A46" s="410"/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3"/>
      <c r="Q46" s="401"/>
      <c r="R46" s="402"/>
      <c r="S46" s="402"/>
      <c r="T46" s="402"/>
      <c r="U46" s="403"/>
      <c r="V46" s="401"/>
      <c r="W46" s="404"/>
    </row>
    <row r="47" spans="1:23" ht="15" customHeight="1">
      <c r="A47" s="409" t="s">
        <v>172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8"/>
      <c r="Q47" s="389"/>
      <c r="R47" s="387"/>
      <c r="S47" s="387"/>
      <c r="T47" s="390"/>
      <c r="U47" s="391"/>
      <c r="V47" s="389"/>
      <c r="W47" s="392"/>
    </row>
    <row r="48" spans="1:23" ht="15" customHeight="1">
      <c r="A48" s="398" t="s">
        <v>173</v>
      </c>
      <c r="B48" s="399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400"/>
      <c r="Q48" s="401"/>
      <c r="R48" s="402"/>
      <c r="S48" s="402"/>
      <c r="T48" s="402"/>
      <c r="U48" s="403"/>
      <c r="V48" s="401"/>
      <c r="W48" s="404"/>
    </row>
    <row r="49" spans="1:23" ht="15" customHeight="1">
      <c r="A49" s="398" t="s">
        <v>174</v>
      </c>
      <c r="B49" s="399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400"/>
      <c r="Q49" s="401"/>
      <c r="R49" s="402"/>
      <c r="S49" s="402"/>
      <c r="T49" s="402"/>
      <c r="U49" s="403"/>
      <c r="V49" s="401"/>
      <c r="W49" s="404"/>
    </row>
    <row r="50" spans="1:23" ht="15" customHeight="1">
      <c r="A50" s="398"/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1"/>
      <c r="R50" s="407"/>
      <c r="S50" s="407"/>
      <c r="T50" s="148"/>
      <c r="U50" s="149"/>
      <c r="V50" s="401"/>
      <c r="W50" s="408"/>
    </row>
    <row r="51" spans="1:23" ht="15" customHeight="1">
      <c r="A51" s="386"/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8"/>
      <c r="Q51" s="389"/>
      <c r="R51" s="387"/>
      <c r="S51" s="387"/>
      <c r="T51" s="390"/>
      <c r="U51" s="391"/>
      <c r="V51" s="389"/>
      <c r="W51" s="392"/>
    </row>
    <row r="52" spans="1:23" ht="15" customHeight="1" thickBot="1">
      <c r="A52" s="393"/>
      <c r="B52" s="394"/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5"/>
      <c r="Q52" s="396"/>
      <c r="R52" s="394"/>
      <c r="S52" s="394"/>
      <c r="T52" s="394"/>
      <c r="U52" s="395"/>
      <c r="V52" s="396"/>
      <c r="W52" s="397"/>
    </row>
    <row r="53" spans="1:23" ht="15" customHeight="1">
      <c r="A53" s="377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9"/>
    </row>
    <row r="54" spans="1:23" ht="15" customHeight="1">
      <c r="A54" s="380"/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2"/>
    </row>
    <row r="55" spans="1:23" ht="15" customHeight="1">
      <c r="A55" s="380"/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2"/>
    </row>
    <row r="56" spans="1:23" ht="15" customHeight="1" thickBot="1">
      <c r="A56" s="383"/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5"/>
    </row>
  </sheetData>
  <sheetProtection/>
  <mergeCells count="118">
    <mergeCell ref="A1:M7"/>
    <mergeCell ref="N1:W2"/>
    <mergeCell ref="N4:W4"/>
    <mergeCell ref="N6:W6"/>
    <mergeCell ref="N8:Q8"/>
    <mergeCell ref="R8:W8"/>
    <mergeCell ref="A10:E10"/>
    <mergeCell ref="F10:L10"/>
    <mergeCell ref="M10:Q10"/>
    <mergeCell ref="R10:W10"/>
    <mergeCell ref="A12:W12"/>
    <mergeCell ref="A14:O14"/>
    <mergeCell ref="P14:Q14"/>
    <mergeCell ref="R14:W14"/>
    <mergeCell ref="A16:W16"/>
    <mergeCell ref="A18:W18"/>
    <mergeCell ref="A19:P19"/>
    <mergeCell ref="Q19:U19"/>
    <mergeCell ref="V19:W19"/>
    <mergeCell ref="A20:P20"/>
    <mergeCell ref="Q20:U20"/>
    <mergeCell ref="V20:W20"/>
    <mergeCell ref="A21:P21"/>
    <mergeCell ref="Q21:U21"/>
    <mergeCell ref="V21:W21"/>
    <mergeCell ref="A22:P22"/>
    <mergeCell ref="Q22:U22"/>
    <mergeCell ref="V22:W22"/>
    <mergeCell ref="A23:P23"/>
    <mergeCell ref="Q23:U23"/>
    <mergeCell ref="V23:W23"/>
    <mergeCell ref="A24:P24"/>
    <mergeCell ref="Q24:U24"/>
    <mergeCell ref="V24:W24"/>
    <mergeCell ref="A25:P25"/>
    <mergeCell ref="Q25:U25"/>
    <mergeCell ref="V25:W25"/>
    <mergeCell ref="A26:P26"/>
    <mergeCell ref="Q26:U26"/>
    <mergeCell ref="V26:W26"/>
    <mergeCell ref="A28:P28"/>
    <mergeCell ref="Q28:U28"/>
    <mergeCell ref="V28:W28"/>
    <mergeCell ref="A29:P29"/>
    <mergeCell ref="Q29:U29"/>
    <mergeCell ref="V29:W29"/>
    <mergeCell ref="A30:P30"/>
    <mergeCell ref="Q30:U30"/>
    <mergeCell ref="V30:W30"/>
    <mergeCell ref="A31:P31"/>
    <mergeCell ref="Q31:U31"/>
    <mergeCell ref="V31:W31"/>
    <mergeCell ref="A32:P32"/>
    <mergeCell ref="Q32:U32"/>
    <mergeCell ref="V32:W32"/>
    <mergeCell ref="A33:P33"/>
    <mergeCell ref="Q33:U33"/>
    <mergeCell ref="V33:W33"/>
    <mergeCell ref="Q34:U34"/>
    <mergeCell ref="V34:W34"/>
    <mergeCell ref="A35:P35"/>
    <mergeCell ref="Q35:U35"/>
    <mergeCell ref="V35:W35"/>
    <mergeCell ref="A36:P36"/>
    <mergeCell ref="Q36:S36"/>
    <mergeCell ref="V36:W36"/>
    <mergeCell ref="A37:P37"/>
    <mergeCell ref="Q37:U37"/>
    <mergeCell ref="V37:W37"/>
    <mergeCell ref="A38:P38"/>
    <mergeCell ref="Q38:U38"/>
    <mergeCell ref="V38:W38"/>
    <mergeCell ref="A39:P39"/>
    <mergeCell ref="Q39:U39"/>
    <mergeCell ref="V39:W39"/>
    <mergeCell ref="A40:P40"/>
    <mergeCell ref="Q40:U40"/>
    <mergeCell ref="V40:W40"/>
    <mergeCell ref="A41:P41"/>
    <mergeCell ref="Q41:U41"/>
    <mergeCell ref="V41:W41"/>
    <mergeCell ref="A42:P42"/>
    <mergeCell ref="Q42:U42"/>
    <mergeCell ref="V42:W42"/>
    <mergeCell ref="A43:P43"/>
    <mergeCell ref="Q43:U43"/>
    <mergeCell ref="V43:W43"/>
    <mergeCell ref="A44:P44"/>
    <mergeCell ref="Q44:U44"/>
    <mergeCell ref="V44:W44"/>
    <mergeCell ref="A45:P45"/>
    <mergeCell ref="Q45:U45"/>
    <mergeCell ref="V45:W45"/>
    <mergeCell ref="A46:P46"/>
    <mergeCell ref="Q46:U46"/>
    <mergeCell ref="V46:W46"/>
    <mergeCell ref="A47:P47"/>
    <mergeCell ref="Q47:U47"/>
    <mergeCell ref="V47:W47"/>
    <mergeCell ref="A48:P48"/>
    <mergeCell ref="Q48:U48"/>
    <mergeCell ref="V48:W48"/>
    <mergeCell ref="A49:P49"/>
    <mergeCell ref="Q49:U49"/>
    <mergeCell ref="V49:W49"/>
    <mergeCell ref="A50:P50"/>
    <mergeCell ref="Q50:S50"/>
    <mergeCell ref="V50:W50"/>
    <mergeCell ref="A53:W53"/>
    <mergeCell ref="A54:W54"/>
    <mergeCell ref="A55:W55"/>
    <mergeCell ref="A56:W56"/>
    <mergeCell ref="A51:P51"/>
    <mergeCell ref="Q51:U51"/>
    <mergeCell ref="V51:W51"/>
    <mergeCell ref="A52:P52"/>
    <mergeCell ref="Q52:U52"/>
    <mergeCell ref="V52:W5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CNB</dc:creator>
  <cp:keywords/>
  <dc:description/>
  <cp:lastModifiedBy>Vicentinos</cp:lastModifiedBy>
  <cp:lastPrinted>2016-01-28T02:05:07Z</cp:lastPrinted>
  <dcterms:created xsi:type="dcterms:W3CDTF">2003-11-06T10:44:30Z</dcterms:created>
  <dcterms:modified xsi:type="dcterms:W3CDTF">2018-07-04T13:46:57Z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-1589341101</vt:i4>
  </property>
  <property fmtid="{D5CDD505-2E9C-101B-9397-08002B2CF9AE}" pid="3" name="_EmailSubject">
    <vt:lpwstr>Cristovão Gonçalves</vt:lpwstr>
  </property>
  <property fmtid="{D5CDD505-2E9C-101B-9397-08002B2CF9AE}" pid="4" name="_AuthorEmail">
    <vt:lpwstr>vitalpedriali@turbopro.com.br</vt:lpwstr>
  </property>
  <property fmtid="{D5CDD505-2E9C-101B-9397-08002B2CF9AE}" pid="5" name="_AuthorEmailDisplayName">
    <vt:lpwstr>VITAL</vt:lpwstr>
  </property>
  <property fmtid="{D5CDD505-2E9C-101B-9397-08002B2CF9AE}" pid="6" name="_ReviewingToolsShownOnce">
    <vt:lpwstr/>
  </property>
</Properties>
</file>