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435" activeTab="0"/>
  </bookViews>
  <sheets>
    <sheet name="Explicação" sheetId="1" r:id="rId1"/>
    <sheet name="Registro de dados e movimentos" sheetId="2" r:id="rId2"/>
    <sheet name="Impressão Frente automatico" sheetId="3" r:id="rId3"/>
    <sheet name="Impressão Verso semi-auto" sheetId="4" r:id="rId4"/>
    <sheet name="Mapa Anual" sheetId="5" r:id="rId5"/>
  </sheets>
  <definedNames>
    <definedName name="Tabela_Anual">'Registro de dados e movimentos'!$A$5:$AH$38</definedName>
    <definedName name="Tabela2">'Registro de dados e movimentos'!$V$40:$AH$84</definedName>
  </definedNames>
  <calcPr fullCalcOnLoad="1"/>
</workbook>
</file>

<file path=xl/sharedStrings.xml><?xml version="1.0" encoding="utf-8"?>
<sst xmlns="http://schemas.openxmlformats.org/spreadsheetml/2006/main" count="278" uniqueCount="211">
  <si>
    <t>Sociedade de São Vicente de Paulo</t>
  </si>
  <si>
    <t>Recebido em: ____/____/________</t>
  </si>
  <si>
    <t>10.</t>
  </si>
  <si>
    <t>11.</t>
  </si>
  <si>
    <t>14. Saldo no início do mês (Igual ao Saldo final do mês anterior)</t>
  </si>
  <si>
    <t>15. Total Recebimentos + Saldo início do mês (linha 13 + linha 14)</t>
  </si>
  <si>
    <t>RECEBIMENTOS (Receitas/Arrecadações)</t>
  </si>
  <si>
    <t>21.</t>
  </si>
  <si>
    <t>22.</t>
  </si>
  <si>
    <t>PAGAMENTOS (Despesas/Investimentos Sociais/Repasses)</t>
  </si>
  <si>
    <t xml:space="preserve">Total de Alimentos </t>
  </si>
  <si>
    <t>Doados em Kg/ mês</t>
  </si>
  <si>
    <t>Especiais - O.E.</t>
  </si>
  <si>
    <t>No. de Obras</t>
  </si>
  <si>
    <t>Atendidas na O.E.</t>
  </si>
  <si>
    <t>Total de Pessoas</t>
  </si>
  <si>
    <t>ANO:</t>
  </si>
  <si>
    <t>Item</t>
  </si>
  <si>
    <t>Mês de Referência</t>
  </si>
  <si>
    <t>Valor R$</t>
  </si>
  <si>
    <r>
      <rPr>
        <b/>
        <u val="single"/>
        <sz val="12"/>
        <rFont val="Swis721 LtCn BT"/>
        <family val="0"/>
      </rPr>
      <t xml:space="preserve">Especificações do Anverso </t>
    </r>
    <r>
      <rPr>
        <u val="single"/>
        <sz val="12"/>
        <rFont val="Swis721 LtCn BT"/>
        <family val="0"/>
      </rPr>
      <t>(</t>
    </r>
    <r>
      <rPr>
        <u val="single"/>
        <sz val="9"/>
        <rFont val="Swis721 LtCn BT"/>
        <family val="0"/>
      </rPr>
      <t>Especificar Receitas/Despesas diferentes das indicadas no Mapa)</t>
    </r>
  </si>
  <si>
    <t>Nome:</t>
  </si>
  <si>
    <t>Encargo:</t>
  </si>
  <si>
    <t xml:space="preserve">23. </t>
  </si>
  <si>
    <t>Número de Conferências:</t>
  </si>
  <si>
    <t>Quantidade</t>
  </si>
  <si>
    <t xml:space="preserve">Total de pessoas </t>
  </si>
  <si>
    <t>No.Funcionários em</t>
  </si>
  <si>
    <t>Obras Unidas</t>
  </si>
  <si>
    <t>atendidas nas O.U.</t>
  </si>
  <si>
    <t>Confrades:</t>
  </si>
  <si>
    <t>Consócias:</t>
  </si>
  <si>
    <t>Auxiliares:</t>
  </si>
  <si>
    <t>Data Fundação:</t>
  </si>
  <si>
    <t>18.</t>
  </si>
  <si>
    <t xml:space="preserve">Data Instituição: </t>
  </si>
  <si>
    <t xml:space="preserve">ANO: </t>
  </si>
  <si>
    <t>Aspirantes:</t>
  </si>
  <si>
    <t>Nº de Conferências:</t>
  </si>
  <si>
    <t>Nº de Conselhos Particulares:</t>
  </si>
  <si>
    <t>Famílias Assistidas:</t>
  </si>
  <si>
    <t>Pessoas Assistidas: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</si>
  <si>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</si>
  <si>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</si>
  <si>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</si>
  <si>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</si>
  <si>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</si>
  <si>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</si>
  <si>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</si>
  <si>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</si>
  <si>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</si>
  <si>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</si>
  <si>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</si>
  <si>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</si>
  <si>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R$</t>
  </si>
  <si>
    <t>Balanço Anual</t>
  </si>
  <si>
    <t xml:space="preserve">18. </t>
  </si>
  <si>
    <t xml:space="preserve">21. </t>
  </si>
  <si>
    <t xml:space="preserve">22. </t>
  </si>
  <si>
    <t>26.</t>
  </si>
  <si>
    <t>23.</t>
  </si>
  <si>
    <t xml:space="preserve">03. </t>
  </si>
  <si>
    <t xml:space="preserve">04.                                                                                                                                                   </t>
  </si>
  <si>
    <t xml:space="preserve">05.                                                 </t>
  </si>
  <si>
    <t xml:space="preserve">06. </t>
  </si>
  <si>
    <t xml:space="preserve">07. </t>
  </si>
  <si>
    <t xml:space="preserve">08. </t>
  </si>
  <si>
    <t>09.</t>
  </si>
  <si>
    <t>01.</t>
  </si>
  <si>
    <t>02.</t>
  </si>
  <si>
    <t>12.</t>
  </si>
  <si>
    <t>13.</t>
  </si>
  <si>
    <t>27.</t>
  </si>
  <si>
    <t>16.</t>
  </si>
  <si>
    <t>17.</t>
  </si>
  <si>
    <t>19.</t>
  </si>
  <si>
    <t>20.</t>
  </si>
  <si>
    <t>24.</t>
  </si>
  <si>
    <t>25.</t>
  </si>
  <si>
    <t>28.</t>
  </si>
  <si>
    <t>29.</t>
  </si>
  <si>
    <t>30.</t>
  </si>
  <si>
    <t>14.</t>
  </si>
  <si>
    <t>15.</t>
  </si>
  <si>
    <t xml:space="preserve">Coleta na reunião mensal </t>
  </si>
  <si>
    <t>Receitas Líquidas com Eventos (Rifa, Bazar, almoços etc.)</t>
  </si>
  <si>
    <t>Outras Receitas Sujeitas a Décimas (Dividendos rendimentos etc.)</t>
  </si>
  <si>
    <t xml:space="preserve">Subtotal (Valor base para cálculo da Décima do mês) </t>
  </si>
  <si>
    <t>Subvenções Oficiais</t>
  </si>
  <si>
    <t>União Fraternal  (Contribuições Recebidas de Unidades Vicentinas)</t>
  </si>
  <si>
    <t>Recebimentos para Repasses</t>
  </si>
  <si>
    <t>Total dos Recebimentos (Somar da linha 06 a linha 12)</t>
  </si>
  <si>
    <t>Saldo no início do mês (Igual ao Saldo final do mês anterior)</t>
  </si>
  <si>
    <t>Total Recebimentos + Saldo início do mês (linha 13 + linha 14)</t>
  </si>
  <si>
    <r>
      <t xml:space="preserve">Despesas com Formação dos Vicentinos </t>
    </r>
    <r>
      <rPr>
        <sz val="8"/>
        <rFont val="Swis721 LtCn BT"/>
        <family val="0"/>
      </rPr>
      <t>(Eventos da ECAFO, CCA, CJ etc.)</t>
    </r>
  </si>
  <si>
    <t>Despesas com Projetos Sociais</t>
  </si>
  <si>
    <t xml:space="preserve">União Fraternal (Contribuições a Unidades Vicentinas)                                      </t>
  </si>
  <si>
    <t>Repasses Referentes a linha 12</t>
  </si>
  <si>
    <t>Total dos Pagamentos (Somar da linha 16 a linha 27)</t>
  </si>
  <si>
    <t>Saldo no final do mês (linha 15 - linha 28)</t>
  </si>
  <si>
    <t>Total dos Pagamentos + Saldo Final do mês (Somar linha 28 + linha 29)</t>
  </si>
  <si>
    <t>Data Fundação</t>
  </si>
  <si>
    <t>Data de Instituição</t>
  </si>
  <si>
    <t>Código</t>
  </si>
  <si>
    <t>Ano Vigente</t>
  </si>
  <si>
    <t>Número de Conferências</t>
  </si>
  <si>
    <t>Número de Conselhos Particulares</t>
  </si>
  <si>
    <t>Número de Confrades</t>
  </si>
  <si>
    <t>Número de Consócias</t>
  </si>
  <si>
    <t>Número de Aspirantes</t>
  </si>
  <si>
    <t>Membros Auxiliares</t>
  </si>
  <si>
    <t>Número de Famílias Assistidas</t>
  </si>
  <si>
    <t>Número de Pessoas Assistidas</t>
  </si>
  <si>
    <t>Total de Pessoas Atendidas na O.E.</t>
  </si>
  <si>
    <t>Número de Obras Especiais - O.E.</t>
  </si>
  <si>
    <t>Números de Obras Unidas</t>
  </si>
  <si>
    <t>Total de Pessoas Atendidas nas Obras Unidas</t>
  </si>
  <si>
    <t>Número de Funcionários nas Obras Unidas</t>
  </si>
  <si>
    <t>Resumo Anual</t>
  </si>
  <si>
    <t>Total de Alimentos Doados em Kg</t>
  </si>
  <si>
    <t>XX/YY/ZZ</t>
  </si>
  <si>
    <t>AA-BB-CC-DD</t>
  </si>
  <si>
    <t>Preencher todos os dados de Janeiro, os demais meses só devem ser preenchidos quando houverem alterações.</t>
  </si>
  <si>
    <t>Nº de Membros:</t>
  </si>
  <si>
    <t>ANOTAR TAMBÉM OS DEMAIS DADOS ABAIXO DESTA TABELA</t>
  </si>
  <si>
    <t>O QUE NÃO SOUBER DEVERÁ SER DEIXADO EM BRANCO</t>
  </si>
  <si>
    <t>Mês da reunião ordinária</t>
  </si>
  <si>
    <t>Fulano de Tal</t>
  </si>
  <si>
    <t>Nº de Conselhos Centrais:</t>
  </si>
  <si>
    <t>No.Funcionários no CM:</t>
  </si>
  <si>
    <t>Nº Funcionários nos CC´s:</t>
  </si>
  <si>
    <t>RESUMO DO MOVIMENTO FINANCEIRO MENSAL DE CONSELHO METROPOLITANO</t>
  </si>
  <si>
    <t>_____________________________________    Presidente ou Tesoureiro do Conselho Nacional</t>
  </si>
  <si>
    <t>________________________                                Presidente do CM</t>
  </si>
  <si>
    <t>_________________________     Secretário(a) do CM</t>
  </si>
  <si>
    <t>________________________ Tesoureiro (a) do CM</t>
  </si>
  <si>
    <t>REGISTRO FINANCEIRO DO CONSELHO METROPOLITANO</t>
  </si>
  <si>
    <t>Despesas Administrativas e de Funcionamento do CM</t>
  </si>
  <si>
    <t>MAPA DO MOVIMENTO MENSAL PARA CONSELHO METROPOLITANO</t>
  </si>
  <si>
    <t>CONSELHO METROPOLITANO:</t>
  </si>
  <si>
    <t>CÓD. CONSELHO METROPOLITANO:</t>
  </si>
  <si>
    <t>Décimas Recebidas dos CC´s</t>
  </si>
  <si>
    <t>Doações recebidas</t>
  </si>
  <si>
    <t>Duocentésima e Meia (2,5% recebido das O.Unidas - Parcelas CM e CNB)</t>
  </si>
  <si>
    <t>Duocentésima e Meia repassada ao Conselho Nacional</t>
  </si>
  <si>
    <t>ZZ/YY/XX</t>
  </si>
  <si>
    <t>Número de Conselhos Centrais</t>
  </si>
  <si>
    <t>Número de Funcionários do Metropolitano</t>
  </si>
  <si>
    <t>Número de Funcionários dos Centrais</t>
  </si>
  <si>
    <t>INFORMAÇÕES PARA AS REUNIÕES DO CNB</t>
  </si>
  <si>
    <t>Décima ao Conselho Nacional do Brasil</t>
  </si>
  <si>
    <t>TOTAL DAS CONTRIBUIÇÕES AO CNB</t>
  </si>
  <si>
    <r>
      <rPr>
        <b/>
        <u val="single"/>
        <sz val="12"/>
        <rFont val="Swis721 LtCn BT"/>
        <family val="0"/>
      </rPr>
      <t xml:space="preserve">Relato das Realizações </t>
    </r>
    <r>
      <rPr>
        <b/>
        <i/>
        <u val="single"/>
        <sz val="9"/>
        <rFont val="Swis721 LtCn BT"/>
        <family val="0"/>
      </rPr>
      <t>(Obras Sociais e Espirituais)</t>
    </r>
    <r>
      <rPr>
        <u val="single"/>
        <sz val="9"/>
        <rFont val="Swis721 LtCn BT"/>
        <family val="0"/>
      </rPr>
      <t xml:space="preserve"> </t>
    </r>
    <r>
      <rPr>
        <b/>
        <u val="single"/>
        <sz val="12"/>
        <rFont val="Swis721 LtCn BT"/>
        <family val="0"/>
      </rPr>
      <t>que mereçam destaque na Ata do CNB:</t>
    </r>
  </si>
  <si>
    <t>Representante do CM na Reunião do CNB:</t>
  </si>
  <si>
    <t>No. de Conselhos Particulares:</t>
  </si>
  <si>
    <t>No. de Conselhos Centrais:</t>
  </si>
  <si>
    <t>MAPA ESTATÍSTICO ANUAL</t>
  </si>
  <si>
    <t>Unidade Vicentina:</t>
  </si>
  <si>
    <t>Código:</t>
  </si>
  <si>
    <t>Ano:</t>
  </si>
  <si>
    <t>DT FUNDAÇÃO:</t>
  </si>
  <si>
    <t>DT AGREGAÇÃO OU INSTITUIÇÃO:</t>
  </si>
  <si>
    <t>Tel.:</t>
  </si>
  <si>
    <t>Endereço e E-mail:</t>
  </si>
  <si>
    <t>Nome do Presidente:</t>
  </si>
  <si>
    <t>Telefone:</t>
  </si>
  <si>
    <t>Data Posse:</t>
  </si>
  <si>
    <t>Endereço, data e horário das Reuniões:</t>
  </si>
  <si>
    <t>BALANÇO SOCIAL (Relato de realizações: Obras sócio-assistencias)</t>
  </si>
  <si>
    <t>ESTRUTURA/RECURSOS/ATIVIDADES DE ASSISTÊNCIA SOCIAL REALIZADAS</t>
  </si>
  <si>
    <t>QUANTIDADE - Unid.</t>
  </si>
  <si>
    <t>BENEFICIÁRIOS - Unid</t>
  </si>
  <si>
    <t>1) infra-Estrutura e Força de Trabalho</t>
  </si>
  <si>
    <r>
      <t xml:space="preserve">1.1 - Voluntários </t>
    </r>
    <r>
      <rPr>
        <sz val="8"/>
        <color indexed="8"/>
        <rFont val="Swis721 LtCn BT"/>
        <family val="0"/>
      </rPr>
      <t>(qtd. De vicentinos e vicentinas na Conferência)</t>
    </r>
  </si>
  <si>
    <r>
      <t xml:space="preserve">1.2 - Capacitação do Voluntariado </t>
    </r>
    <r>
      <rPr>
        <b/>
        <sz val="8"/>
        <rFont val="ARIAL BLACK"/>
        <family val="2"/>
      </rPr>
      <t>(Ecafos/encontros de Formação Vicentina)</t>
    </r>
  </si>
  <si>
    <t>1.3 -</t>
  </si>
  <si>
    <t xml:space="preserve">1.4 - </t>
  </si>
  <si>
    <t>1.5</t>
  </si>
  <si>
    <t>1.6</t>
  </si>
  <si>
    <t>2) Assistência Sócio-Assistenciais Mantidas</t>
  </si>
  <si>
    <t>2.1 - Famílias Assistidas e Membros das Famílias assistidas (Qtd. De Famílias e de Benefiários)</t>
  </si>
  <si>
    <r>
      <rPr>
        <b/>
        <sz val="9"/>
        <rFont val="ARIAL BLACK"/>
        <family val="2"/>
      </rPr>
      <t xml:space="preserve">2.2 - Obras Especiais </t>
    </r>
    <r>
      <rPr>
        <b/>
        <sz val="8"/>
        <rFont val="ARIAL BLACK"/>
        <family val="2"/>
      </rPr>
      <t>(Qtd. De Obras Especiais e de Beneficiários)</t>
    </r>
  </si>
  <si>
    <t>2,3 - Outras (especificar)</t>
  </si>
  <si>
    <t>2.4 -</t>
  </si>
  <si>
    <t>2.5</t>
  </si>
  <si>
    <t>2.6</t>
  </si>
  <si>
    <t>3) Ações de Promoção Humana e Cidadania</t>
  </si>
  <si>
    <t>3.1 - Cursos de Informática/Costura/cabelereiros/Cozinheiro, Artesanato etc.</t>
  </si>
  <si>
    <r>
      <t>3.2 - Atividades Esportivas/Culturais (</t>
    </r>
    <r>
      <rPr>
        <sz val="8"/>
        <rFont val="ARIAL BLACK"/>
        <family val="2"/>
      </rPr>
      <t>escolinhas de esportes e teatros)</t>
    </r>
  </si>
  <si>
    <r>
      <t>3.3 - Financiamentos de Pequenos Empreendimentos (</t>
    </r>
    <r>
      <rPr>
        <sz val="8"/>
        <rFont val="Swis721 LtCn BT"/>
        <family val="0"/>
      </rPr>
      <t>projetos sociais)</t>
    </r>
  </si>
  <si>
    <t>3.4 - Construção/Reformas de Casas</t>
  </si>
  <si>
    <r>
      <rPr>
        <b/>
        <sz val="9"/>
        <rFont val="Swis721 LtCn BT"/>
        <family val="0"/>
      </rPr>
      <t xml:space="preserve">4) Outras ações de Assistência/Promoção social </t>
    </r>
    <r>
      <rPr>
        <b/>
        <sz val="8"/>
        <rFont val="Swis721 LtCn BT"/>
        <family val="0"/>
      </rPr>
      <t>(Detalhar)</t>
    </r>
  </si>
  <si>
    <r>
      <t>4.1 - Doações Concedidas (</t>
    </r>
    <r>
      <rPr>
        <sz val="8"/>
        <rFont val="ARIAL BLACK"/>
        <family val="2"/>
      </rPr>
      <t>Valor dinheiro e número de beneficiários c/doação)</t>
    </r>
  </si>
  <si>
    <t>4.2</t>
  </si>
  <si>
    <t>Duocentésima e Meia repassado ao CNB</t>
  </si>
  <si>
    <t>Reunião do CNB em:</t>
  </si>
  <si>
    <t>RESUMO DOS PAGAMENTOS DEVIDOS AO CNB NO MÊS</t>
  </si>
  <si>
    <t>Décima paga ao Conselho Nacional (10% do valor da linha 6)</t>
  </si>
  <si>
    <t>Dicas para um bom trabalho com este Mapa Padrão do CNB.</t>
  </si>
  <si>
    <t xml:space="preserve">Tudo começa pelo preenchimento dos dados básicos da unidade;como Nome, data de fundação, </t>
  </si>
  <si>
    <t>data de instituição, código  e outros mais na planilha "Registro de dados e movimentos"</t>
  </si>
  <si>
    <t>Os lançamentos financeiros deverão ser lançados mês a mês; observando algumas informações</t>
  </si>
  <si>
    <t>importantes abaixo da tabela como nº de Conferências, Conselhos, confrades, consócias, aspiratnes,</t>
  </si>
  <si>
    <t xml:space="preserve"> funcionários, Obras, famílias assistidas e outros mais...</t>
  </si>
  <si>
    <t>Para imprimir o mapa mensal é só digitar o mês, de 1 a 12, no único campo disponível na planilha</t>
  </si>
  <si>
    <t>"Impressão Frente automática" caso queira acompanhar o mapa anual é só digitar 13. Para imprimir</t>
  </si>
  <si>
    <t>uma cópia em branco é só deixar o referido campo em branco, como se encontra no momento.</t>
  </si>
  <si>
    <t>Ao digitar o mês na planilha "Impressão Frente automática" a décima será transportada automaticamente</t>
  </si>
  <si>
    <t>para a planilha ""Impressão verso automática" os demais pagamentos deverão ser escritos manualmente</t>
  </si>
  <si>
    <t xml:space="preserve">nesta planilha antes da impressão e apagados no mês seguinte caso não se repita. Daí a importancia </t>
  </si>
  <si>
    <t>das anotações pessoais na parte inferior da planilha "Registro de dados e movimentos".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</si>
</sst>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m/yy;@"/>
    <numFmt numFmtId="173" formatCode="#,##0.00;[Red]#,##0.00"/>
    <numFmt numFmtId="174" formatCode="0.00;[Red]0.00"/>
    <numFmt numFmtId="175" formatCode="0.00_);[Red]\(0.00\)"/>
    <numFmt numFmtId="176" formatCode="[$-416]dddd\,\ d&quot; de &quot;mmmm&quot; de &quot;yyyy"/>
  </numFmts>
  <fonts count="88">
    <font>
      <sz val="10"/>
      <name val="Arial"/>
      <family val="0"/>
    </font>
    <font>
      <sz val="11"/>
      <color indexed="8"/>
      <name val="Calibri"/>
      <family val="2"/>
    </font>
    <font>
      <sz val="9"/>
      <name val="Swis721 LtCn BT"/>
      <family val="0"/>
    </font>
    <font>
      <sz val="10"/>
      <name val="Swis721 LtCn BT"/>
      <family val="0"/>
    </font>
    <font>
      <b/>
      <sz val="24"/>
      <color indexed="18"/>
      <name val="Arial Black"/>
      <family val="2"/>
    </font>
    <font>
      <sz val="10"/>
      <color indexed="48"/>
      <name val="Arial Black"/>
      <family val="2"/>
    </font>
    <font>
      <i/>
      <sz val="10"/>
      <color indexed="18"/>
      <name val="Arial Black"/>
      <family val="2"/>
    </font>
    <font>
      <b/>
      <sz val="10"/>
      <name val="Swis721 LtCn BT"/>
      <family val="0"/>
    </font>
    <font>
      <b/>
      <sz val="9"/>
      <name val="Swis721 LtCn BT"/>
      <family val="0"/>
    </font>
    <font>
      <sz val="9"/>
      <name val="ARIAL BLACK"/>
      <family val="2"/>
    </font>
    <font>
      <sz val="9"/>
      <color indexed="9"/>
      <name val="Swis721 LtCn BT"/>
      <family val="0"/>
    </font>
    <font>
      <b/>
      <sz val="10"/>
      <color indexed="9"/>
      <name val="Swis721 LtCn BT"/>
      <family val="0"/>
    </font>
    <font>
      <b/>
      <sz val="9"/>
      <color indexed="9"/>
      <name val="Swis721 LtCn BT"/>
      <family val="0"/>
    </font>
    <font>
      <b/>
      <sz val="10"/>
      <name val="Arial"/>
      <family val="2"/>
    </font>
    <font>
      <sz val="8"/>
      <name val="Swis721 LtCn BT"/>
      <family val="0"/>
    </font>
    <font>
      <sz val="9"/>
      <name val="Arial"/>
      <family val="2"/>
    </font>
    <font>
      <b/>
      <sz val="12"/>
      <name val="Arial"/>
      <family val="2"/>
    </font>
    <font>
      <b/>
      <sz val="12"/>
      <name val="Swis721 LtCn BT"/>
      <family val="0"/>
    </font>
    <font>
      <sz val="8"/>
      <name val="Arial"/>
      <family val="2"/>
    </font>
    <font>
      <b/>
      <sz val="14"/>
      <color indexed="18"/>
      <name val="Arial Black"/>
      <family val="2"/>
    </font>
    <font>
      <sz val="14"/>
      <name val="Arial"/>
      <family val="2"/>
    </font>
    <font>
      <sz val="9"/>
      <color indexed="18"/>
      <name val="Arial Black"/>
      <family val="2"/>
    </font>
    <font>
      <b/>
      <u val="single"/>
      <sz val="12"/>
      <name val="Swis721 LtCn BT"/>
      <family val="0"/>
    </font>
    <font>
      <b/>
      <i/>
      <u val="single"/>
      <sz val="9"/>
      <name val="Swis721 LtCn BT"/>
      <family val="0"/>
    </font>
    <font>
      <u val="single"/>
      <sz val="9"/>
      <name val="Swis721 LtCn BT"/>
      <family val="0"/>
    </font>
    <font>
      <b/>
      <u val="single"/>
      <sz val="9"/>
      <name val="Swis721 LtCn BT"/>
      <family val="0"/>
    </font>
    <font>
      <u val="single"/>
      <sz val="12"/>
      <name val="Swis721 LtCn BT"/>
      <family val="0"/>
    </font>
    <font>
      <b/>
      <sz val="8"/>
      <name val="Swis721 LtCn BT"/>
      <family val="0"/>
    </font>
    <font>
      <b/>
      <sz val="8"/>
      <name val="Arial"/>
      <family val="2"/>
    </font>
    <font>
      <sz val="12"/>
      <name val="ARIAL BLACK"/>
      <family val="2"/>
    </font>
    <font>
      <sz val="12"/>
      <name val="Arial"/>
      <family val="2"/>
    </font>
    <font>
      <sz val="11"/>
      <color indexed="18"/>
      <name val="Arial Black"/>
      <family val="2"/>
    </font>
    <font>
      <sz val="8"/>
      <color indexed="8"/>
      <name val="Swis721 LtCn BT"/>
      <family val="0"/>
    </font>
    <font>
      <b/>
      <sz val="8"/>
      <name val="ARIAL BLACK"/>
      <family val="2"/>
    </font>
    <font>
      <b/>
      <sz val="9"/>
      <name val="ARIAL BLACK"/>
      <family val="2"/>
    </font>
    <font>
      <sz val="8"/>
      <name val="ARIAL BLACK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 BLACK"/>
      <family val="2"/>
    </font>
    <font>
      <sz val="9"/>
      <color indexed="8"/>
      <name val="Swis721 LtCn BT"/>
      <family val="0"/>
    </font>
    <font>
      <vertAlign val="subscript"/>
      <sz val="12"/>
      <color indexed="8"/>
      <name val="Arial"/>
      <family val="2"/>
    </font>
    <font>
      <b/>
      <sz val="9"/>
      <color indexed="8"/>
      <name val="Arial"/>
      <family val="2"/>
    </font>
    <font>
      <b/>
      <vertAlign val="subscript"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 BLACK"/>
      <family val="2"/>
    </font>
    <font>
      <b/>
      <sz val="9"/>
      <color rgb="FFFF0000"/>
      <name val="Arial"/>
      <family val="2"/>
    </font>
    <font>
      <vertAlign val="subscript"/>
      <sz val="12"/>
      <color theme="1"/>
      <name val="Arial"/>
      <family val="2"/>
    </font>
    <font>
      <sz val="9"/>
      <color theme="1"/>
      <name val="Swis721 LtCn BT"/>
      <family val="0"/>
    </font>
    <font>
      <b/>
      <vertAlign val="subscript"/>
      <sz val="14"/>
      <color theme="1"/>
      <name val="Arial"/>
      <family val="2"/>
    </font>
    <font>
      <b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0" applyNumberFormat="0" applyBorder="0" applyAlignment="0" applyProtection="0"/>
    <xf numFmtId="0" fontId="66" fillId="21" borderId="1" applyNumberFormat="0" applyAlignment="0" applyProtection="0"/>
    <xf numFmtId="0" fontId="67" fillId="22" borderId="2" applyNumberFormat="0" applyAlignment="0" applyProtection="0"/>
    <xf numFmtId="0" fontId="68" fillId="0" borderId="3" applyNumberFormat="0" applyFill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9" fillId="29" borderId="1" applyNumberFormat="0" applyAlignment="0" applyProtection="0"/>
    <xf numFmtId="0" fontId="7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2" fillId="21" borderId="5" applyNumberFormat="0" applyAlignment="0" applyProtection="0"/>
    <xf numFmtId="41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2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4" fontId="12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4" fontId="10" fillId="0" borderId="0" xfId="0" applyNumberFormat="1" applyFont="1" applyBorder="1" applyAlignment="1">
      <alignment horizontal="right"/>
    </xf>
    <xf numFmtId="4" fontId="8" fillId="33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8" fillId="0" borderId="11" xfId="0" applyFont="1" applyBorder="1" applyAlignment="1">
      <alignment horizontal="left" wrapText="1"/>
    </xf>
    <xf numFmtId="4" fontId="12" fillId="0" borderId="12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0" fillId="0" borderId="10" xfId="0" applyBorder="1" applyAlignment="1">
      <alignment vertical="center"/>
    </xf>
    <xf numFmtId="0" fontId="2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172" fontId="15" fillId="0" borderId="10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9" fillId="0" borderId="13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wrapText="1"/>
      <protection/>
    </xf>
    <xf numFmtId="0" fontId="9" fillId="0" borderId="0" xfId="0" applyFont="1" applyBorder="1" applyAlignment="1" applyProtection="1">
      <alignment horizontal="center" wrapText="1"/>
      <protection/>
    </xf>
    <xf numFmtId="1" fontId="9" fillId="0" borderId="16" xfId="0" applyNumberFormat="1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9" fillId="34" borderId="17" xfId="0" applyFont="1" applyFill="1" applyBorder="1" applyAlignment="1" applyProtection="1">
      <alignment horizontal="center" vertical="center" wrapText="1"/>
      <protection/>
    </xf>
    <xf numFmtId="43" fontId="2" fillId="0" borderId="17" xfId="60" applyFont="1" applyBorder="1" applyAlignment="1" applyProtection="1">
      <alignment vertical="center"/>
      <protection/>
    </xf>
    <xf numFmtId="43" fontId="2" fillId="0" borderId="17" xfId="60" applyFont="1" applyBorder="1" applyAlignment="1" applyProtection="1">
      <alignment horizontal="right" vertical="center"/>
      <protection/>
    </xf>
    <xf numFmtId="43" fontId="0" fillId="0" borderId="17" xfId="60" applyFont="1" applyBorder="1" applyAlignment="1" applyProtection="1">
      <alignment vertical="center"/>
      <protection/>
    </xf>
    <xf numFmtId="43" fontId="8" fillId="0" borderId="17" xfId="60" applyFont="1" applyBorder="1" applyAlignment="1" applyProtection="1">
      <alignment vertical="center"/>
      <protection/>
    </xf>
    <xf numFmtId="43" fontId="8" fillId="35" borderId="17" xfId="60" applyFont="1" applyFill="1" applyBorder="1" applyAlignment="1" applyProtection="1">
      <alignment vertical="center"/>
      <protection/>
    </xf>
    <xf numFmtId="0" fontId="9" fillId="34" borderId="17" xfId="0" applyFont="1" applyFill="1" applyBorder="1" applyAlignment="1" applyProtection="1">
      <alignment horizontal="center" vertical="center"/>
      <protection/>
    </xf>
    <xf numFmtId="43" fontId="7" fillId="0" borderId="17" xfId="60" applyFont="1" applyBorder="1" applyAlignment="1" applyProtection="1">
      <alignment vertical="center"/>
      <protection/>
    </xf>
    <xf numFmtId="174" fontId="7" fillId="0" borderId="17" xfId="60" applyNumberFormat="1" applyFont="1" applyBorder="1" applyAlignment="1" applyProtection="1">
      <alignment vertical="center"/>
      <protection/>
    </xf>
    <xf numFmtId="173" fontId="7" fillId="35" borderId="17" xfId="60" applyNumberFormat="1" applyFont="1" applyFill="1" applyBorder="1" applyAlignment="1" applyProtection="1">
      <alignment vertical="center"/>
      <protection/>
    </xf>
    <xf numFmtId="43" fontId="8" fillId="0" borderId="17" xfId="60" applyFont="1" applyFill="1" applyBorder="1" applyAlignment="1" applyProtection="1">
      <alignment vertical="center"/>
      <protection/>
    </xf>
    <xf numFmtId="43" fontId="2" fillId="0" borderId="17" xfId="60" applyFont="1" applyFill="1" applyBorder="1" applyAlignment="1" applyProtection="1">
      <alignment vertical="center"/>
      <protection/>
    </xf>
    <xf numFmtId="43" fontId="7" fillId="0" borderId="17" xfId="60" applyFont="1" applyFill="1" applyBorder="1" applyAlignment="1" applyProtection="1">
      <alignment vertical="center"/>
      <protection/>
    </xf>
    <xf numFmtId="174" fontId="7" fillId="0" borderId="17" xfId="60" applyNumberFormat="1" applyFont="1" applyFill="1" applyBorder="1" applyAlignment="1" applyProtection="1">
      <alignment vertical="center"/>
      <protection/>
    </xf>
    <xf numFmtId="43" fontId="2" fillId="0" borderId="17" xfId="60" applyFont="1" applyFill="1" applyBorder="1" applyAlignment="1" applyProtection="1">
      <alignment vertical="center"/>
      <protection locked="0"/>
    </xf>
    <xf numFmtId="43" fontId="0" fillId="0" borderId="17" xfId="60" applyFont="1" applyFill="1" applyBorder="1" applyAlignment="1" applyProtection="1">
      <alignment vertical="center"/>
      <protection locked="0"/>
    </xf>
    <xf numFmtId="0" fontId="29" fillId="0" borderId="13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5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14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5" fillId="0" borderId="17" xfId="0" applyFont="1" applyBorder="1" applyAlignment="1" applyProtection="1">
      <alignment horizontal="right"/>
      <protection/>
    </xf>
    <xf numFmtId="0" fontId="2" fillId="0" borderId="18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8" fillId="0" borderId="0" xfId="0" applyFont="1" applyBorder="1" applyAlignment="1" applyProtection="1">
      <alignment horizontal="left" wrapText="1"/>
      <protection/>
    </xf>
    <xf numFmtId="4" fontId="12" fillId="0" borderId="0" xfId="0" applyNumberFormat="1" applyFont="1" applyBorder="1" applyAlignment="1" applyProtection="1">
      <alignment horizontal="right"/>
      <protection/>
    </xf>
    <xf numFmtId="4" fontId="11" fillId="0" borderId="0" xfId="0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vertical="center"/>
      <protection/>
    </xf>
    <xf numFmtId="0" fontId="30" fillId="0" borderId="16" xfId="0" applyFont="1" applyBorder="1" applyAlignment="1" applyProtection="1">
      <alignment vertical="center"/>
      <protection locked="0"/>
    </xf>
    <xf numFmtId="0" fontId="30" fillId="0" borderId="10" xfId="0" applyFont="1" applyBorder="1" applyAlignment="1" applyProtection="1">
      <alignment vertical="center"/>
      <protection locked="0"/>
    </xf>
    <xf numFmtId="0" fontId="3" fillId="0" borderId="19" xfId="0" applyFont="1" applyBorder="1" applyAlignment="1">
      <alignment horizontal="right" vertical="center"/>
    </xf>
    <xf numFmtId="0" fontId="3" fillId="0" borderId="19" xfId="0" applyFont="1" applyBorder="1" applyAlignment="1">
      <alignment horizontal="right"/>
    </xf>
    <xf numFmtId="0" fontId="30" fillId="0" borderId="16" xfId="0" applyFont="1" applyBorder="1" applyAlignment="1" applyProtection="1">
      <alignment vertical="center" wrapText="1"/>
      <protection locked="0"/>
    </xf>
    <xf numFmtId="0" fontId="30" fillId="0" borderId="1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29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 vertical="center"/>
      <protection/>
    </xf>
    <xf numFmtId="0" fontId="2" fillId="0" borderId="17" xfId="0" applyFont="1" applyFill="1" applyBorder="1" applyAlignment="1" applyProtection="1">
      <alignment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4" fontId="2" fillId="0" borderId="17" xfId="60" applyNumberFormat="1" applyFont="1" applyFill="1" applyBorder="1" applyAlignment="1" applyProtection="1">
      <alignment vertical="center"/>
      <protection locked="0"/>
    </xf>
    <xf numFmtId="4" fontId="8" fillId="35" borderId="17" xfId="60" applyNumberFormat="1" applyFont="1" applyFill="1" applyBorder="1" applyAlignment="1" applyProtection="1">
      <alignment vertical="center"/>
      <protection/>
    </xf>
    <xf numFmtId="0" fontId="30" fillId="0" borderId="0" xfId="0" applyFont="1" applyAlignment="1" applyProtection="1">
      <alignment horizontal="right"/>
      <protection/>
    </xf>
    <xf numFmtId="0" fontId="52" fillId="0" borderId="17" xfId="0" applyFont="1" applyBorder="1" applyAlignment="1" applyProtection="1">
      <alignment horizontal="center" vertical="center" wrapText="1"/>
      <protection/>
    </xf>
    <xf numFmtId="0" fontId="27" fillId="0" borderId="0" xfId="0" applyFont="1" applyBorder="1" applyAlignment="1" applyProtection="1">
      <alignment vertical="center"/>
      <protection/>
    </xf>
    <xf numFmtId="172" fontId="53" fillId="0" borderId="17" xfId="0" applyNumberFormat="1" applyFont="1" applyBorder="1" applyAlignment="1" applyProtection="1">
      <alignment horizontal="center" vertical="center"/>
      <protection locked="0"/>
    </xf>
    <xf numFmtId="0" fontId="54" fillId="0" borderId="17" xfId="0" applyFont="1" applyBorder="1" applyAlignment="1" applyProtection="1">
      <alignment horizontal="center" vertical="center"/>
      <protection locked="0"/>
    </xf>
    <xf numFmtId="1" fontId="53" fillId="0" borderId="17" xfId="0" applyNumberFormat="1" applyFont="1" applyBorder="1" applyAlignment="1" applyProtection="1">
      <alignment horizontal="center" vertical="center"/>
      <protection locked="0"/>
    </xf>
    <xf numFmtId="1" fontId="0" fillId="0" borderId="17" xfId="0" applyNumberFormat="1" applyBorder="1" applyAlignment="1" applyProtection="1">
      <alignment horizontal="center" vertical="center"/>
      <protection locked="0"/>
    </xf>
    <xf numFmtId="172" fontId="3" fillId="0" borderId="12" xfId="0" applyNumberFormat="1" applyFont="1" applyFill="1" applyBorder="1" applyAlignment="1" applyProtection="1">
      <alignment horizontal="left" vertical="center"/>
      <protection/>
    </xf>
    <xf numFmtId="1" fontId="7" fillId="0" borderId="12" xfId="0" applyNumberFormat="1" applyFont="1" applyFill="1" applyBorder="1" applyAlignment="1" applyProtection="1">
      <alignment horizontal="left" vertical="center"/>
      <protection/>
    </xf>
    <xf numFmtId="0" fontId="9" fillId="34" borderId="10" xfId="0" applyFont="1" applyFill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30" fillId="0" borderId="21" xfId="0" applyFont="1" applyBorder="1" applyAlignment="1" applyProtection="1">
      <alignment horizontal="right"/>
      <protection/>
    </xf>
    <xf numFmtId="0" fontId="0" fillId="0" borderId="11" xfId="0" applyBorder="1" applyAlignment="1" applyProtection="1">
      <alignment/>
      <protection/>
    </xf>
    <xf numFmtId="0" fontId="30" fillId="0" borderId="12" xfId="0" applyFont="1" applyBorder="1" applyAlignment="1" applyProtection="1">
      <alignment horizontal="right"/>
      <protection/>
    </xf>
    <xf numFmtId="0" fontId="0" fillId="0" borderId="15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30" fillId="0" borderId="14" xfId="0" applyFont="1" applyBorder="1" applyAlignment="1" applyProtection="1">
      <alignment horizontal="right"/>
      <protection/>
    </xf>
    <xf numFmtId="1" fontId="0" fillId="0" borderId="17" xfId="0" applyNumberFormat="1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vertical="top" wrapText="1"/>
      <protection/>
    </xf>
    <xf numFmtId="0" fontId="7" fillId="0" borderId="17" xfId="0" applyFont="1" applyBorder="1" applyAlignment="1" applyProtection="1">
      <alignment vertical="top" wrapText="1"/>
      <protection/>
    </xf>
    <xf numFmtId="0" fontId="8" fillId="0" borderId="17" xfId="0" applyFont="1" applyBorder="1" applyAlignment="1" applyProtection="1">
      <alignment vertical="top" wrapText="1"/>
      <protection/>
    </xf>
    <xf numFmtId="0" fontId="8" fillId="35" borderId="17" xfId="0" applyFont="1" applyFill="1" applyBorder="1" applyAlignment="1" applyProtection="1">
      <alignment vertical="top" wrapText="1"/>
      <protection/>
    </xf>
    <xf numFmtId="0" fontId="7" fillId="0" borderId="17" xfId="0" applyFont="1" applyBorder="1" applyAlignment="1" applyProtection="1">
      <alignment horizontal="center" vertical="top" wrapText="1"/>
      <protection/>
    </xf>
    <xf numFmtId="0" fontId="8" fillId="0" borderId="17" xfId="0" applyFont="1" applyBorder="1" applyAlignment="1" applyProtection="1">
      <alignment horizontal="center" vertical="top" wrapText="1"/>
      <protection/>
    </xf>
    <xf numFmtId="0" fontId="2" fillId="0" borderId="19" xfId="0" applyFont="1" applyBorder="1" applyAlignment="1" applyProtection="1">
      <alignment horizontal="center" vertical="top" wrapText="1"/>
      <protection/>
    </xf>
    <xf numFmtId="0" fontId="2" fillId="0" borderId="19" xfId="0" applyFont="1" applyBorder="1" applyAlignment="1" applyProtection="1">
      <alignment vertical="top" wrapText="1"/>
      <protection/>
    </xf>
    <xf numFmtId="0" fontId="7" fillId="0" borderId="19" xfId="0" applyFont="1" applyBorder="1" applyAlignment="1" applyProtection="1">
      <alignment vertical="top" wrapText="1"/>
      <protection/>
    </xf>
    <xf numFmtId="0" fontId="8" fillId="0" borderId="19" xfId="0" applyFont="1" applyBorder="1" applyAlignment="1" applyProtection="1">
      <alignment vertical="top" wrapText="1"/>
      <protection/>
    </xf>
    <xf numFmtId="0" fontId="8" fillId="35" borderId="19" xfId="0" applyFont="1" applyFill="1" applyBorder="1" applyAlignment="1" applyProtection="1">
      <alignment vertical="top" wrapText="1"/>
      <protection/>
    </xf>
    <xf numFmtId="1" fontId="0" fillId="0" borderId="0" xfId="0" applyNumberForma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/>
      <protection/>
    </xf>
    <xf numFmtId="0" fontId="52" fillId="0" borderId="0" xfId="0" applyFont="1" applyBorder="1" applyAlignment="1" applyProtection="1">
      <alignment vertical="center" wrapText="1"/>
      <protection/>
    </xf>
    <xf numFmtId="0" fontId="9" fillId="0" borderId="15" xfId="0" applyFont="1" applyBorder="1" applyAlignment="1" applyProtection="1">
      <alignment wrapText="1"/>
      <protection/>
    </xf>
    <xf numFmtId="0" fontId="9" fillId="0" borderId="13" xfId="0" applyFont="1" applyBorder="1" applyAlignment="1" applyProtection="1">
      <alignment wrapText="1"/>
      <protection/>
    </xf>
    <xf numFmtId="0" fontId="9" fillId="0" borderId="13" xfId="0" applyFont="1" applyBorder="1" applyAlignment="1" applyProtection="1">
      <alignment/>
      <protection/>
    </xf>
    <xf numFmtId="0" fontId="52" fillId="0" borderId="17" xfId="0" applyFont="1" applyBorder="1" applyAlignment="1" applyProtection="1">
      <alignment horizontal="center" vertical="center" wrapText="1"/>
      <protection/>
    </xf>
    <xf numFmtId="1" fontId="0" fillId="0" borderId="0" xfId="0" applyNumberFormat="1" applyBorder="1" applyAlignment="1" applyProtection="1">
      <alignment horizontal="center" vertical="center"/>
      <protection locked="0"/>
    </xf>
    <xf numFmtId="43" fontId="3" fillId="0" borderId="17" xfId="60" applyFont="1" applyFill="1" applyBorder="1" applyAlignment="1" applyProtection="1">
      <alignment vertical="center"/>
      <protection locked="0"/>
    </xf>
    <xf numFmtId="43" fontId="13" fillId="0" borderId="17" xfId="60" applyFont="1" applyFill="1" applyBorder="1" applyAlignment="1" applyProtection="1">
      <alignment vertical="center"/>
      <protection/>
    </xf>
    <xf numFmtId="43" fontId="13" fillId="0" borderId="17" xfId="60" applyFont="1" applyBorder="1" applyAlignment="1" applyProtection="1">
      <alignment vertical="center"/>
      <protection/>
    </xf>
    <xf numFmtId="1" fontId="0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/>
      <protection/>
    </xf>
    <xf numFmtId="0" fontId="0" fillId="0" borderId="16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19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9" fillId="0" borderId="16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80" fillId="36" borderId="23" xfId="0" applyFont="1" applyFill="1" applyBorder="1" applyAlignment="1">
      <alignment vertical="top"/>
    </xf>
    <xf numFmtId="0" fontId="81" fillId="36" borderId="16" xfId="0" applyFont="1" applyFill="1" applyBorder="1" applyAlignment="1">
      <alignment vertical="top"/>
    </xf>
    <xf numFmtId="0" fontId="81" fillId="36" borderId="10" xfId="0" applyFont="1" applyFill="1" applyBorder="1" applyAlignment="1">
      <alignment vertical="top"/>
    </xf>
    <xf numFmtId="0" fontId="53" fillId="0" borderId="0" xfId="0" applyFont="1" applyBorder="1" applyAlignment="1" applyProtection="1">
      <alignment vertical="center"/>
      <protection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30" fillId="0" borderId="25" xfId="0" applyFont="1" applyBorder="1" applyAlignment="1">
      <alignment/>
    </xf>
    <xf numFmtId="0" fontId="30" fillId="0" borderId="26" xfId="0" applyFont="1" applyBorder="1" applyAlignment="1">
      <alignment/>
    </xf>
    <xf numFmtId="0" fontId="2" fillId="0" borderId="19" xfId="0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82" fillId="0" borderId="20" xfId="0" applyFont="1" applyBorder="1" applyAlignment="1" applyProtection="1">
      <alignment horizontal="center" vertical="center" wrapText="1"/>
      <protection/>
    </xf>
    <xf numFmtId="0" fontId="82" fillId="0" borderId="18" xfId="0" applyFont="1" applyBorder="1" applyAlignment="1" applyProtection="1">
      <alignment horizontal="center" vertical="center" wrapText="1"/>
      <protection/>
    </xf>
    <xf numFmtId="0" fontId="82" fillId="0" borderId="21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left"/>
      <protection locked="0"/>
    </xf>
    <xf numFmtId="0" fontId="0" fillId="0" borderId="17" xfId="0" applyBorder="1" applyAlignment="1" applyProtection="1">
      <alignment/>
      <protection locked="0"/>
    </xf>
    <xf numFmtId="0" fontId="2" fillId="0" borderId="17" xfId="0" applyFont="1" applyBorder="1" applyAlignment="1" applyProtection="1">
      <alignment horizontal="left"/>
      <protection/>
    </xf>
    <xf numFmtId="0" fontId="30" fillId="0" borderId="17" xfId="0" applyFont="1" applyBorder="1" applyAlignment="1" applyProtection="1">
      <alignment horizontal="center"/>
      <protection/>
    </xf>
    <xf numFmtId="0" fontId="82" fillId="0" borderId="15" xfId="0" applyFont="1" applyBorder="1" applyAlignment="1" applyProtection="1">
      <alignment horizontal="center" vertical="center" wrapText="1"/>
      <protection/>
    </xf>
    <xf numFmtId="0" fontId="82" fillId="0" borderId="13" xfId="0" applyFont="1" applyBorder="1" applyAlignment="1" applyProtection="1">
      <alignment horizontal="center" vertical="center" wrapText="1"/>
      <protection/>
    </xf>
    <xf numFmtId="0" fontId="82" fillId="0" borderId="14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16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7" fillId="0" borderId="17" xfId="0" applyFont="1" applyBorder="1" applyAlignment="1" applyProtection="1">
      <alignment horizontal="left" wrapText="1"/>
      <protection/>
    </xf>
    <xf numFmtId="0" fontId="29" fillId="0" borderId="20" xfId="0" applyFont="1" applyBorder="1" applyAlignment="1" applyProtection="1">
      <alignment horizontal="center" vertical="center" wrapText="1"/>
      <protection/>
    </xf>
    <xf numFmtId="0" fontId="29" fillId="0" borderId="18" xfId="0" applyFont="1" applyBorder="1" applyAlignment="1" applyProtection="1">
      <alignment horizontal="center" vertical="center" wrapText="1"/>
      <protection/>
    </xf>
    <xf numFmtId="0" fontId="29" fillId="0" borderId="21" xfId="0" applyFont="1" applyBorder="1" applyAlignment="1" applyProtection="1">
      <alignment horizontal="center" vertical="center" wrapText="1"/>
      <protection/>
    </xf>
    <xf numFmtId="0" fontId="9" fillId="34" borderId="17" xfId="0" applyFont="1" applyFill="1" applyBorder="1" applyAlignment="1" applyProtection="1">
      <alignment horizontal="center" wrapText="1"/>
      <protection/>
    </xf>
    <xf numFmtId="0" fontId="8" fillId="0" borderId="17" xfId="0" applyFont="1" applyBorder="1" applyAlignment="1" applyProtection="1">
      <alignment horizontal="left" wrapText="1"/>
      <protection/>
    </xf>
    <xf numFmtId="0" fontId="8" fillId="35" borderId="19" xfId="0" applyFont="1" applyFill="1" applyBorder="1" applyAlignment="1" applyProtection="1">
      <alignment horizontal="left" vertical="center" wrapText="1"/>
      <protection/>
    </xf>
    <xf numFmtId="0" fontId="8" fillId="35" borderId="16" xfId="0" applyFont="1" applyFill="1" applyBorder="1" applyAlignment="1" applyProtection="1">
      <alignment horizontal="left" vertical="center" wrapText="1"/>
      <protection/>
    </xf>
    <xf numFmtId="0" fontId="8" fillId="35" borderId="10" xfId="0" applyFont="1" applyFill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83" fillId="0" borderId="20" xfId="0" applyFont="1" applyBorder="1" applyAlignment="1" applyProtection="1">
      <alignment horizontal="center" vertical="center" wrapText="1"/>
      <protection/>
    </xf>
    <xf numFmtId="0" fontId="83" fillId="0" borderId="18" xfId="0" applyFont="1" applyBorder="1" applyAlignment="1" applyProtection="1">
      <alignment horizontal="center" vertical="center" wrapText="1"/>
      <protection/>
    </xf>
    <xf numFmtId="0" fontId="83" fillId="0" borderId="21" xfId="0" applyFont="1" applyBorder="1" applyAlignment="1" applyProtection="1">
      <alignment horizontal="center" vertical="center" wrapText="1"/>
      <protection/>
    </xf>
    <xf numFmtId="0" fontId="83" fillId="0" borderId="15" xfId="0" applyFont="1" applyBorder="1" applyAlignment="1" applyProtection="1">
      <alignment horizontal="center" vertical="center" wrapText="1"/>
      <protection/>
    </xf>
    <xf numFmtId="0" fontId="83" fillId="0" borderId="13" xfId="0" applyFont="1" applyBorder="1" applyAlignment="1" applyProtection="1">
      <alignment horizontal="center" vertical="center" wrapText="1"/>
      <protection/>
    </xf>
    <xf numFmtId="0" fontId="83" fillId="0" borderId="14" xfId="0" applyFont="1" applyBorder="1" applyAlignment="1" applyProtection="1">
      <alignment horizontal="center" vertical="center" wrapText="1"/>
      <protection/>
    </xf>
    <xf numFmtId="0" fontId="29" fillId="0" borderId="11" xfId="0" applyFont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 applyProtection="1">
      <alignment horizontal="center" vertical="center" wrapText="1"/>
      <protection locked="0"/>
    </xf>
    <xf numFmtId="0" fontId="29" fillId="0" borderId="12" xfId="0" applyFont="1" applyBorder="1" applyAlignment="1" applyProtection="1">
      <alignment horizontal="center" vertical="center" wrapText="1"/>
      <protection locked="0"/>
    </xf>
    <xf numFmtId="0" fontId="8" fillId="35" borderId="17" xfId="0" applyFont="1" applyFill="1" applyBorder="1" applyAlignment="1" applyProtection="1">
      <alignment horizontal="left" wrapText="1"/>
      <protection/>
    </xf>
    <xf numFmtId="0" fontId="8" fillId="0" borderId="19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1" fontId="2" fillId="0" borderId="16" xfId="0" applyNumberFormat="1" applyFont="1" applyBorder="1" applyAlignment="1" applyProtection="1">
      <alignment horizontal="left" vertical="center"/>
      <protection/>
    </xf>
    <xf numFmtId="1" fontId="2" fillId="0" borderId="10" xfId="0" applyNumberFormat="1" applyFont="1" applyBorder="1" applyAlignment="1" applyProtection="1">
      <alignment horizontal="left" vertical="center"/>
      <protection/>
    </xf>
    <xf numFmtId="1" fontId="8" fillId="0" borderId="16" xfId="0" applyNumberFormat="1" applyFont="1" applyBorder="1" applyAlignment="1" applyProtection="1">
      <alignment horizontal="left" vertical="center"/>
      <protection/>
    </xf>
    <xf numFmtId="1" fontId="8" fillId="0" borderId="10" xfId="0" applyNumberFormat="1" applyFont="1" applyBorder="1" applyAlignment="1" applyProtection="1">
      <alignment horizontal="left" vertical="center"/>
      <protection/>
    </xf>
    <xf numFmtId="0" fontId="27" fillId="0" borderId="15" xfId="0" applyFont="1" applyBorder="1" applyAlignment="1" applyProtection="1">
      <alignment horizontal="left" vertical="center"/>
      <protection/>
    </xf>
    <xf numFmtId="0" fontId="27" fillId="0" borderId="13" xfId="0" applyFont="1" applyBorder="1" applyAlignment="1" applyProtection="1">
      <alignment horizontal="left" vertical="center"/>
      <protection/>
    </xf>
    <xf numFmtId="0" fontId="27" fillId="0" borderId="14" xfId="0" applyFont="1" applyBorder="1" applyAlignment="1" applyProtection="1">
      <alignment horizontal="left" vertical="center"/>
      <protection/>
    </xf>
    <xf numFmtId="0" fontId="27" fillId="0" borderId="15" xfId="0" applyFont="1" applyBorder="1" applyAlignment="1" applyProtection="1">
      <alignment horizontal="center" vertical="center"/>
      <protection/>
    </xf>
    <xf numFmtId="0" fontId="27" fillId="0" borderId="13" xfId="0" applyFont="1" applyBorder="1" applyAlignment="1" applyProtection="1">
      <alignment horizontal="center" vertical="center"/>
      <protection/>
    </xf>
    <xf numFmtId="0" fontId="27" fillId="0" borderId="14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wrapText="1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wrapText="1"/>
      <protection/>
    </xf>
    <xf numFmtId="0" fontId="2" fillId="34" borderId="0" xfId="0" applyFont="1" applyFill="1" applyBorder="1" applyAlignment="1" applyProtection="1">
      <alignment horizontal="center" wrapText="1"/>
      <protection/>
    </xf>
    <xf numFmtId="0" fontId="2" fillId="34" borderId="12" xfId="0" applyFont="1" applyFill="1" applyBorder="1" applyAlignment="1" applyProtection="1">
      <alignment horizontal="center" wrapText="1"/>
      <protection/>
    </xf>
    <xf numFmtId="0" fontId="2" fillId="34" borderId="15" xfId="0" applyFont="1" applyFill="1" applyBorder="1" applyAlignment="1" applyProtection="1">
      <alignment horizontal="center" wrapText="1"/>
      <protection/>
    </xf>
    <xf numFmtId="0" fontId="2" fillId="34" borderId="13" xfId="0" applyFont="1" applyFill="1" applyBorder="1" applyAlignment="1" applyProtection="1">
      <alignment horizontal="center" wrapText="1"/>
      <protection/>
    </xf>
    <xf numFmtId="0" fontId="2" fillId="34" borderId="14" xfId="0" applyFont="1" applyFill="1" applyBorder="1" applyAlignment="1" applyProtection="1">
      <alignment horizontal="center" wrapText="1"/>
      <protection/>
    </xf>
    <xf numFmtId="0" fontId="2" fillId="34" borderId="20" xfId="0" applyFont="1" applyFill="1" applyBorder="1" applyAlignment="1" applyProtection="1">
      <alignment horizontal="center" wrapText="1"/>
      <protection/>
    </xf>
    <xf numFmtId="0" fontId="2" fillId="34" borderId="18" xfId="0" applyFont="1" applyFill="1" applyBorder="1" applyAlignment="1" applyProtection="1">
      <alignment horizontal="center" wrapText="1"/>
      <protection/>
    </xf>
    <xf numFmtId="0" fontId="2" fillId="34" borderId="21" xfId="0" applyFont="1" applyFill="1" applyBorder="1" applyAlignment="1" applyProtection="1">
      <alignment horizontal="center" wrapText="1"/>
      <protection/>
    </xf>
    <xf numFmtId="0" fontId="27" fillId="0" borderId="20" xfId="0" applyFont="1" applyBorder="1" applyAlignment="1" applyProtection="1">
      <alignment horizontal="center" vertical="center"/>
      <protection/>
    </xf>
    <xf numFmtId="0" fontId="27" fillId="0" borderId="18" xfId="0" applyFont="1" applyBorder="1" applyAlignment="1" applyProtection="1">
      <alignment horizontal="center" vertical="center"/>
      <protection/>
    </xf>
    <xf numFmtId="0" fontId="27" fillId="0" borderId="21" xfId="0" applyFont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18" fillId="0" borderId="20" xfId="0" applyFont="1" applyFill="1" applyBorder="1" applyAlignment="1" applyProtection="1">
      <alignment horizontal="center" vertical="center"/>
      <protection/>
    </xf>
    <xf numFmtId="0" fontId="18" fillId="0" borderId="18" xfId="0" applyFont="1" applyFill="1" applyBorder="1" applyAlignment="1" applyProtection="1">
      <alignment horizontal="center" vertical="center"/>
      <protection/>
    </xf>
    <xf numFmtId="0" fontId="18" fillId="0" borderId="21" xfId="0" applyFont="1" applyFill="1" applyBorder="1" applyAlignment="1" applyProtection="1">
      <alignment horizontal="center" vertical="center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>
      <alignment horizontal="center" vertical="center"/>
      <protection/>
    </xf>
    <xf numFmtId="0" fontId="18" fillId="0" borderId="14" xfId="0" applyFont="1" applyFill="1" applyBorder="1" applyAlignment="1" applyProtection="1">
      <alignment horizontal="center" vertical="center"/>
      <protection/>
    </xf>
    <xf numFmtId="0" fontId="27" fillId="0" borderId="20" xfId="0" applyFont="1" applyBorder="1" applyAlignment="1" applyProtection="1">
      <alignment horizontal="left" vertical="center"/>
      <protection/>
    </xf>
    <xf numFmtId="0" fontId="27" fillId="0" borderId="18" xfId="0" applyFont="1" applyBorder="1" applyAlignment="1" applyProtection="1">
      <alignment horizontal="left" vertical="center"/>
      <protection/>
    </xf>
    <xf numFmtId="0" fontId="27" fillId="0" borderId="21" xfId="0" applyFont="1" applyBorder="1" applyAlignment="1" applyProtection="1">
      <alignment horizontal="left" vertical="center"/>
      <protection/>
    </xf>
    <xf numFmtId="0" fontId="28" fillId="0" borderId="20" xfId="0" applyFont="1" applyBorder="1" applyAlignment="1" applyProtection="1">
      <alignment horizontal="center" vertical="center"/>
      <protection/>
    </xf>
    <xf numFmtId="0" fontId="28" fillId="0" borderId="18" xfId="0" applyFont="1" applyBorder="1" applyAlignment="1" applyProtection="1">
      <alignment horizontal="center" vertical="center"/>
      <protection/>
    </xf>
    <xf numFmtId="0" fontId="28" fillId="0" borderId="21" xfId="0" applyFont="1" applyBorder="1" applyAlignment="1" applyProtection="1">
      <alignment horizontal="center" vertical="center"/>
      <protection/>
    </xf>
    <xf numFmtId="0" fontId="14" fillId="0" borderId="16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right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right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15" fillId="0" borderId="19" xfId="0" applyFont="1" applyFill="1" applyBorder="1" applyAlignment="1" applyProtection="1">
      <alignment horizontal="center" vertical="center"/>
      <protection/>
    </xf>
    <xf numFmtId="0" fontId="15" fillId="0" borderId="10" xfId="0" applyFont="1" applyFill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172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17" fillId="0" borderId="1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9" fillId="0" borderId="20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4" fillId="0" borderId="19" xfId="0" applyFont="1" applyBorder="1" applyAlignment="1">
      <alignment horizontal="right"/>
    </xf>
    <xf numFmtId="0" fontId="84" fillId="0" borderId="16" xfId="0" applyFont="1" applyBorder="1" applyAlignment="1">
      <alignment horizontal="right"/>
    </xf>
    <xf numFmtId="0" fontId="0" fillId="0" borderId="16" xfId="0" applyBorder="1" applyAlignment="1" applyProtection="1">
      <alignment horizontal="center"/>
      <protection/>
    </xf>
    <xf numFmtId="0" fontId="2" fillId="0" borderId="17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30" fillId="0" borderId="19" xfId="0" applyNumberFormat="1" applyFont="1" applyBorder="1" applyAlignment="1" applyProtection="1">
      <alignment horizontal="center" vertical="center"/>
      <protection/>
    </xf>
    <xf numFmtId="0" fontId="30" fillId="0" borderId="16" xfId="0" applyNumberFormat="1" applyFont="1" applyBorder="1" applyAlignment="1" applyProtection="1">
      <alignment horizontal="center" vertical="center"/>
      <protection/>
    </xf>
    <xf numFmtId="0" fontId="30" fillId="0" borderId="19" xfId="0" applyFont="1" applyBorder="1" applyAlignment="1" applyProtection="1">
      <alignment horizontal="center" vertical="center" wrapText="1"/>
      <protection/>
    </xf>
    <xf numFmtId="0" fontId="30" fillId="0" borderId="16" xfId="0" applyFont="1" applyBorder="1" applyAlignment="1" applyProtection="1">
      <alignment horizontal="center" vertical="center" wrapText="1"/>
      <protection/>
    </xf>
    <xf numFmtId="0" fontId="15" fillId="0" borderId="17" xfId="0" applyFont="1" applyBorder="1" applyAlignment="1">
      <alignment horizontal="left" vertical="center"/>
    </xf>
    <xf numFmtId="0" fontId="80" fillId="36" borderId="17" xfId="0" applyFont="1" applyFill="1" applyBorder="1" applyAlignment="1">
      <alignment horizontal="left" vertical="center"/>
    </xf>
    <xf numFmtId="0" fontId="81" fillId="36" borderId="17" xfId="0" applyFont="1" applyFill="1" applyBorder="1" applyAlignment="1">
      <alignment horizontal="left" vertical="center"/>
    </xf>
    <xf numFmtId="0" fontId="85" fillId="0" borderId="17" xfId="0" applyFont="1" applyBorder="1" applyAlignment="1" applyProtection="1">
      <alignment horizontal="left"/>
      <protection locked="0"/>
    </xf>
    <xf numFmtId="0" fontId="30" fillId="0" borderId="17" xfId="0" applyFont="1" applyBorder="1" applyAlignment="1" applyProtection="1">
      <alignment horizontal="center" vertical="center"/>
      <protection/>
    </xf>
    <xf numFmtId="2" fontId="30" fillId="0" borderId="17" xfId="0" applyNumberFormat="1" applyFont="1" applyBorder="1" applyAlignment="1" applyProtection="1">
      <alignment horizontal="right"/>
      <protection locked="0"/>
    </xf>
    <xf numFmtId="2" fontId="30" fillId="0" borderId="17" xfId="0" applyNumberFormat="1" applyFont="1" applyBorder="1" applyAlignment="1" applyProtection="1">
      <alignment horizontal="right" wrapText="1"/>
      <protection locked="0"/>
    </xf>
    <xf numFmtId="2" fontId="30" fillId="0" borderId="17" xfId="0" applyNumberFormat="1" applyFont="1" applyBorder="1" applyAlignment="1" applyProtection="1">
      <alignment horizontal="right"/>
      <protection/>
    </xf>
    <xf numFmtId="2" fontId="30" fillId="0" borderId="17" xfId="0" applyNumberFormat="1" applyFont="1" applyBorder="1" applyAlignment="1" applyProtection="1">
      <alignment horizontal="right" wrapText="1"/>
      <protection/>
    </xf>
    <xf numFmtId="0" fontId="15" fillId="0" borderId="17" xfId="0" applyFont="1" applyBorder="1" applyAlignment="1" applyProtection="1">
      <alignment horizontal="left" wrapText="1"/>
      <protection locked="0"/>
    </xf>
    <xf numFmtId="0" fontId="30" fillId="0" borderId="17" xfId="0" applyFont="1" applyBorder="1" applyAlignment="1" applyProtection="1">
      <alignment horizontal="center" vertical="center" wrapText="1"/>
      <protection/>
    </xf>
    <xf numFmtId="0" fontId="16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 wrapText="1"/>
    </xf>
    <xf numFmtId="0" fontId="2" fillId="0" borderId="0" xfId="0" applyFont="1" applyBorder="1" applyAlignment="1" applyProtection="1">
      <alignment horizontal="justify" vertical="center"/>
      <protection/>
    </xf>
    <xf numFmtId="0" fontId="0" fillId="0" borderId="0" xfId="0" applyBorder="1" applyAlignment="1" applyProtection="1">
      <alignment/>
      <protection/>
    </xf>
    <xf numFmtId="0" fontId="22" fillId="0" borderId="17" xfId="0" applyFont="1" applyBorder="1" applyAlignment="1" applyProtection="1">
      <alignment horizontal="center" vertical="center"/>
      <protection/>
    </xf>
    <xf numFmtId="2" fontId="29" fillId="0" borderId="17" xfId="0" applyNumberFormat="1" applyFont="1" applyBorder="1" applyAlignment="1">
      <alignment horizontal="right" wrapText="1"/>
    </xf>
    <xf numFmtId="0" fontId="2" fillId="0" borderId="17" xfId="0" applyFont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7" xfId="0" applyFont="1" applyBorder="1" applyAlignment="1">
      <alignment horizontal="center"/>
    </xf>
    <xf numFmtId="0" fontId="0" fillId="0" borderId="17" xfId="0" applyBorder="1" applyAlignment="1" applyProtection="1">
      <alignment horizontal="left"/>
      <protection locked="0"/>
    </xf>
    <xf numFmtId="0" fontId="0" fillId="0" borderId="17" xfId="0" applyFont="1" applyBorder="1" applyAlignment="1">
      <alignment horizontal="right"/>
    </xf>
    <xf numFmtId="0" fontId="0" fillId="0" borderId="19" xfId="0" applyFont="1" applyBorder="1" applyAlignment="1" applyProtection="1">
      <alignment horizontal="left"/>
      <protection locked="0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25" fillId="33" borderId="19" xfId="0" applyFont="1" applyFill="1" applyBorder="1" applyAlignment="1">
      <alignment horizontal="left" wrapText="1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19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0" fillId="0" borderId="16" xfId="0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31" fillId="0" borderId="11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86" fillId="0" borderId="19" xfId="0" applyFont="1" applyBorder="1" applyAlignment="1">
      <alignment horizontal="left"/>
    </xf>
    <xf numFmtId="0" fontId="86" fillId="0" borderId="16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0" xfId="0" applyBorder="1" applyAlignment="1">
      <alignment horizontal="left"/>
    </xf>
    <xf numFmtId="0" fontId="3" fillId="0" borderId="19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19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16" fillId="0" borderId="27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27" fillId="0" borderId="30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27" fillId="0" borderId="32" xfId="0" applyFont="1" applyBorder="1" applyAlignment="1">
      <alignment horizontal="center"/>
    </xf>
    <xf numFmtId="0" fontId="87" fillId="36" borderId="23" xfId="0" applyFont="1" applyFill="1" applyBorder="1" applyAlignment="1">
      <alignment vertical="top"/>
    </xf>
    <xf numFmtId="0" fontId="81" fillId="36" borderId="16" xfId="0" applyFont="1" applyFill="1" applyBorder="1" applyAlignment="1">
      <alignment vertical="top"/>
    </xf>
    <xf numFmtId="0" fontId="81" fillId="36" borderId="10" xfId="0" applyFont="1" applyFill="1" applyBorder="1" applyAlignment="1">
      <alignment vertical="top"/>
    </xf>
    <xf numFmtId="0" fontId="9" fillId="0" borderId="19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85" fillId="0" borderId="23" xfId="0" applyFont="1" applyBorder="1" applyAlignment="1">
      <alignment horizontal="left"/>
    </xf>
    <xf numFmtId="0" fontId="85" fillId="0" borderId="16" xfId="0" applyFont="1" applyBorder="1" applyAlignment="1">
      <alignment horizontal="left"/>
    </xf>
    <xf numFmtId="0" fontId="85" fillId="0" borderId="1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9" fillId="0" borderId="23" xfId="0" applyFont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9" fillId="0" borderId="23" xfId="0" applyFont="1" applyBorder="1" applyAlignment="1">
      <alignment horizontal="left" wrapText="1"/>
    </xf>
    <xf numFmtId="0" fontId="9" fillId="0" borderId="16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80" fillId="36" borderId="23" xfId="0" applyFont="1" applyFill="1" applyBorder="1" applyAlignment="1">
      <alignment vertical="top"/>
    </xf>
    <xf numFmtId="0" fontId="14" fillId="0" borderId="23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1" xfId="0" applyBorder="1" applyAlignment="1">
      <alignment horizontal="left"/>
    </xf>
    <xf numFmtId="0" fontId="2" fillId="0" borderId="33" xfId="0" applyFont="1" applyBorder="1" applyAlignment="1">
      <alignment horizontal="left"/>
    </xf>
    <xf numFmtId="0" fontId="34" fillId="0" borderId="23" xfId="0" applyFont="1" applyBorder="1" applyAlignment="1">
      <alignment horizontal="left" wrapText="1"/>
    </xf>
    <xf numFmtId="0" fontId="2" fillId="0" borderId="34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0" fillId="0" borderId="16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6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9" fillId="0" borderId="35" xfId="0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9" fillId="0" borderId="37" xfId="0" applyFont="1" applyBorder="1" applyAlignment="1">
      <alignment horizontal="center" wrapText="1"/>
    </xf>
    <xf numFmtId="0" fontId="9" fillId="0" borderId="38" xfId="0" applyFont="1" applyBorder="1" applyAlignment="1">
      <alignment horizontal="center" wrapText="1"/>
    </xf>
    <xf numFmtId="0" fontId="9" fillId="0" borderId="39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8" fillId="0" borderId="23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35" fillId="0" borderId="23" xfId="0" applyFont="1" applyBorder="1" applyAlignment="1">
      <alignment horizontal="left" wrapText="1"/>
    </xf>
    <xf numFmtId="0" fontId="35" fillId="0" borderId="16" xfId="0" applyFont="1" applyBorder="1" applyAlignment="1">
      <alignment horizontal="left" wrapText="1"/>
    </xf>
    <xf numFmtId="0" fontId="35" fillId="0" borderId="10" xfId="0" applyFont="1" applyBorder="1" applyAlignment="1">
      <alignment horizontal="left" wrapText="1"/>
    </xf>
    <xf numFmtId="0" fontId="2" fillId="0" borderId="27" xfId="0" applyFont="1" applyBorder="1" applyAlignment="1" applyProtection="1">
      <alignment horizontal="justify" vertical="center"/>
      <protection locked="0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" fillId="0" borderId="40" xfId="0" applyFont="1" applyBorder="1" applyAlignment="1" applyProtection="1">
      <alignment horizontal="justify" vertical="center"/>
      <protection locked="0"/>
    </xf>
    <xf numFmtId="0" fontId="0" fillId="0" borderId="0" xfId="0" applyBorder="1" applyAlignment="1">
      <alignment/>
    </xf>
    <xf numFmtId="0" fontId="0" fillId="0" borderId="41" xfId="0" applyBorder="1" applyAlignment="1">
      <alignment/>
    </xf>
    <xf numFmtId="0" fontId="2" fillId="0" borderId="35" xfId="0" applyFont="1" applyBorder="1" applyAlignment="1" applyProtection="1">
      <alignment horizontal="justify" vertical="center"/>
      <protection locked="0"/>
    </xf>
    <xf numFmtId="0" fontId="0" fillId="0" borderId="36" xfId="0" applyBorder="1" applyAlignment="1">
      <alignment/>
    </xf>
    <xf numFmtId="0" fontId="0" fillId="0" borderId="39" xfId="0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2">
    <dxf>
      <font>
        <b/>
        <i val="0"/>
      </font>
    </dxf>
    <dxf>
      <font>
        <b/>
        <i val="0"/>
      </font>
      <numFmt numFmtId="175" formatCode="0.00_);[Red]\(0.00\)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12</xdr:col>
      <xdr:colOff>114300</xdr:colOff>
      <xdr:row>8</xdr:row>
      <xdr:rowOff>95250</xdr:rowOff>
    </xdr:to>
    <xdr:pic>
      <xdr:nvPicPr>
        <xdr:cNvPr id="1" name="Picture 4" descr="logocn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22193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12</xdr:col>
      <xdr:colOff>114300</xdr:colOff>
      <xdr:row>6</xdr:row>
      <xdr:rowOff>85725</xdr:rowOff>
    </xdr:to>
    <xdr:pic>
      <xdr:nvPicPr>
        <xdr:cNvPr id="1" name="Picture 4" descr="logocn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5527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12</xdr:col>
      <xdr:colOff>104775</xdr:colOff>
      <xdr:row>8</xdr:row>
      <xdr:rowOff>0</xdr:rowOff>
    </xdr:to>
    <xdr:pic>
      <xdr:nvPicPr>
        <xdr:cNvPr id="1" name="Picture 4" descr="logocn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57175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7"/>
  <sheetViews>
    <sheetView showGridLines="0" tabSelected="1" zoomScalePageLayoutView="0" workbookViewId="0" topLeftCell="A1">
      <selection activeCell="A2" sqref="A2"/>
    </sheetView>
  </sheetViews>
  <sheetFormatPr defaultColWidth="9.140625" defaultRowHeight="12.75"/>
  <cols>
    <col min="1" max="1" width="106.28125" style="0" customWidth="1"/>
  </cols>
  <sheetData>
    <row r="1" ht="15.75">
      <c r="A1" s="161" t="s">
        <v>198</v>
      </c>
    </row>
    <row r="2" ht="15.75">
      <c r="A2" s="162"/>
    </row>
    <row r="3" ht="15">
      <c r="A3" s="163" t="s">
        <v>199</v>
      </c>
    </row>
    <row r="4" ht="15">
      <c r="A4" s="163" t="s">
        <v>200</v>
      </c>
    </row>
    <row r="5" ht="15">
      <c r="A5" s="163"/>
    </row>
    <row r="6" ht="15">
      <c r="A6" s="163" t="s">
        <v>201</v>
      </c>
    </row>
    <row r="7" ht="15">
      <c r="A7" s="163" t="s">
        <v>202</v>
      </c>
    </row>
    <row r="8" ht="15">
      <c r="A8" s="163" t="s">
        <v>203</v>
      </c>
    </row>
    <row r="9" ht="15">
      <c r="A9" s="163"/>
    </row>
    <row r="10" ht="15">
      <c r="A10" s="163" t="s">
        <v>204</v>
      </c>
    </row>
    <row r="11" ht="15">
      <c r="A11" s="163" t="s">
        <v>205</v>
      </c>
    </row>
    <row r="12" ht="15">
      <c r="A12" s="163" t="s">
        <v>206</v>
      </c>
    </row>
    <row r="13" ht="15">
      <c r="A13" s="163"/>
    </row>
    <row r="14" ht="15">
      <c r="A14" s="163" t="s">
        <v>207</v>
      </c>
    </row>
    <row r="15" ht="15">
      <c r="A15" s="163" t="s">
        <v>208</v>
      </c>
    </row>
    <row r="16" ht="15">
      <c r="A16" s="163" t="s">
        <v>209</v>
      </c>
    </row>
    <row r="17" ht="15">
      <c r="A17" s="164" t="s">
        <v>210</v>
      </c>
    </row>
  </sheetData>
  <sheetProtection password="CDE6" sheet="1" objects="1" scenarios="1"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90"/>
  <sheetViews>
    <sheetView zoomScalePageLayoutView="0" workbookViewId="0" topLeftCell="A1">
      <pane xSplit="21" topLeftCell="V1" activePane="topRight" state="frozen"/>
      <selection pane="topLeft" activeCell="A1" sqref="A1"/>
      <selection pane="topRight" activeCell="Y3" sqref="Y3"/>
    </sheetView>
  </sheetViews>
  <sheetFormatPr defaultColWidth="9.140625" defaultRowHeight="12.75"/>
  <cols>
    <col min="1" max="1" width="2.8515625" style="37" customWidth="1"/>
    <col min="2" max="20" width="2.7109375" style="37" customWidth="1"/>
    <col min="21" max="21" width="9.421875" style="37" customWidth="1"/>
    <col min="22" max="33" width="11.421875" style="37" customWidth="1"/>
    <col min="34" max="34" width="14.57421875" style="37" hidden="1" customWidth="1"/>
    <col min="35" max="47" width="2.7109375" style="37" customWidth="1"/>
    <col min="48" max="48" width="3.140625" style="37" customWidth="1"/>
    <col min="49" max="54" width="2.7109375" style="37" customWidth="1"/>
    <col min="55" max="55" width="9.140625" style="37" customWidth="1"/>
    <col min="56" max="68" width="11.421875" style="37" customWidth="1"/>
    <col min="69" max="16384" width="9.140625" style="37" customWidth="1"/>
  </cols>
  <sheetData>
    <row r="1" spans="1:68" s="96" customFormat="1" ht="35.25" customHeight="1">
      <c r="A1" s="185" t="s">
        <v>136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7"/>
      <c r="V1" s="106" t="s">
        <v>101</v>
      </c>
      <c r="W1" s="106" t="s">
        <v>102</v>
      </c>
      <c r="X1" s="106" t="s">
        <v>103</v>
      </c>
      <c r="Y1" s="142" t="s">
        <v>104</v>
      </c>
      <c r="Z1" s="138"/>
      <c r="AA1" s="138"/>
      <c r="AB1" s="138"/>
      <c r="AC1" s="95"/>
      <c r="AD1" s="95"/>
      <c r="AE1" s="95"/>
      <c r="AF1" s="95"/>
      <c r="AG1" s="95"/>
      <c r="AH1" s="95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40"/>
      <c r="BJ1" s="40"/>
      <c r="BK1" s="40"/>
      <c r="BL1" s="40"/>
      <c r="BM1" s="40"/>
      <c r="BN1" s="40"/>
      <c r="BO1" s="40"/>
      <c r="BP1" s="40"/>
    </row>
    <row r="2" spans="1:68" s="96" customFormat="1" ht="19.5" customHeight="1">
      <c r="A2" s="200" t="s">
        <v>127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2"/>
      <c r="V2" s="108" t="s">
        <v>120</v>
      </c>
      <c r="W2" s="108" t="s">
        <v>145</v>
      </c>
      <c r="X2" s="109" t="s">
        <v>121</v>
      </c>
      <c r="Y2" s="110">
        <v>2018</v>
      </c>
      <c r="Z2" s="160"/>
      <c r="AA2" s="160"/>
      <c r="AB2" s="95"/>
      <c r="AC2" s="95"/>
      <c r="AD2" s="95"/>
      <c r="AE2" s="95"/>
      <c r="AF2" s="95"/>
      <c r="AG2" s="95"/>
      <c r="AH2" s="95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40"/>
      <c r="BJ2" s="40"/>
      <c r="BK2" s="40"/>
      <c r="BL2" s="40"/>
      <c r="BM2" s="40"/>
      <c r="BN2" s="40"/>
      <c r="BO2" s="40"/>
      <c r="BP2" s="40"/>
    </row>
    <row r="3" spans="1:68" ht="19.5">
      <c r="A3" s="168" t="s">
        <v>124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70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40"/>
      <c r="BJ3" s="40"/>
      <c r="BK3" s="40"/>
      <c r="BL3" s="40"/>
      <c r="BM3" s="40"/>
      <c r="BN3" s="40"/>
      <c r="BO3" s="40"/>
      <c r="BP3" s="40"/>
    </row>
    <row r="4" spans="1:68" ht="14.25" customHeight="1">
      <c r="A4" s="175" t="s">
        <v>125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7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40"/>
      <c r="BJ4" s="40"/>
      <c r="BK4" s="40"/>
      <c r="BL4" s="40"/>
      <c r="BM4" s="40"/>
      <c r="BN4" s="40"/>
      <c r="BO4" s="40"/>
      <c r="BP4" s="40"/>
    </row>
    <row r="5" spans="1:68" ht="14.25" customHeight="1" hidden="1">
      <c r="A5" s="139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1"/>
      <c r="Q5" s="140"/>
      <c r="R5" s="140"/>
      <c r="S5" s="140"/>
      <c r="T5" s="140"/>
      <c r="U5" s="140"/>
      <c r="V5" s="41">
        <v>1</v>
      </c>
      <c r="W5" s="41">
        <v>2</v>
      </c>
      <c r="X5" s="41">
        <v>3</v>
      </c>
      <c r="Y5" s="41">
        <v>4</v>
      </c>
      <c r="Z5" s="41">
        <v>5</v>
      </c>
      <c r="AA5" s="41">
        <v>6</v>
      </c>
      <c r="AB5" s="41">
        <v>7</v>
      </c>
      <c r="AC5" s="41">
        <v>8</v>
      </c>
      <c r="AD5" s="41">
        <v>9</v>
      </c>
      <c r="AE5" s="41">
        <v>10</v>
      </c>
      <c r="AF5" s="41">
        <v>11</v>
      </c>
      <c r="AG5" s="41">
        <v>12</v>
      </c>
      <c r="AH5" s="42">
        <v>13</v>
      </c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40"/>
      <c r="BJ5" s="40"/>
      <c r="BK5" s="40"/>
      <c r="BL5" s="40"/>
      <c r="BM5" s="40"/>
      <c r="BN5" s="40"/>
      <c r="BO5" s="40"/>
      <c r="BP5" s="40"/>
    </row>
    <row r="6" spans="1:34" ht="16.5" customHeight="1">
      <c r="A6" s="188" t="s">
        <v>6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43" t="s">
        <v>42</v>
      </c>
      <c r="W6" s="43" t="s">
        <v>43</v>
      </c>
      <c r="X6" s="43" t="s">
        <v>44</v>
      </c>
      <c r="Y6" s="43" t="s">
        <v>45</v>
      </c>
      <c r="Z6" s="43" t="s">
        <v>46</v>
      </c>
      <c r="AA6" s="43" t="s">
        <v>47</v>
      </c>
      <c r="AB6" s="43" t="s">
        <v>48</v>
      </c>
      <c r="AC6" s="43" t="s">
        <v>49</v>
      </c>
      <c r="AD6" s="43" t="s">
        <v>50</v>
      </c>
      <c r="AE6" s="43" t="s">
        <v>51</v>
      </c>
      <c r="AF6" s="43" t="s">
        <v>52</v>
      </c>
      <c r="AG6" s="43" t="s">
        <v>53</v>
      </c>
      <c r="AH6" s="43" t="s">
        <v>55</v>
      </c>
    </row>
    <row r="7" spans="1:34" ht="16.5" customHeight="1">
      <c r="A7" s="124" t="s">
        <v>68</v>
      </c>
      <c r="B7" s="178" t="s">
        <v>84</v>
      </c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80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45">
        <f>IF(SUM(V7:AG7)=0,"",SUM(V7:AG7))</f>
      </c>
    </row>
    <row r="8" spans="1:34" ht="16.5" customHeight="1">
      <c r="A8" s="125" t="s">
        <v>69</v>
      </c>
      <c r="B8" s="178" t="s">
        <v>141</v>
      </c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80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45">
        <f aca="true" t="shared" si="0" ref="AH8:AH18">IF(SUM(V8:AG8)=0,"",SUM(V8:AG8))</f>
      </c>
    </row>
    <row r="9" spans="1:34" ht="16.5" customHeight="1">
      <c r="A9" s="125" t="s">
        <v>61</v>
      </c>
      <c r="B9" s="178" t="s">
        <v>85</v>
      </c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80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45">
        <f t="shared" si="0"/>
      </c>
    </row>
    <row r="10" spans="1:34" ht="16.5" customHeight="1">
      <c r="A10" s="99" t="s">
        <v>62</v>
      </c>
      <c r="B10" s="178" t="s">
        <v>142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80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45">
        <f t="shared" si="0"/>
      </c>
    </row>
    <row r="11" spans="1:34" ht="16.5" customHeight="1">
      <c r="A11" s="99" t="s">
        <v>63</v>
      </c>
      <c r="B11" s="178" t="s">
        <v>86</v>
      </c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80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45">
        <f t="shared" si="0"/>
      </c>
    </row>
    <row r="12" spans="1:34" ht="16.5" customHeight="1">
      <c r="A12" s="100" t="s">
        <v>64</v>
      </c>
      <c r="B12" s="181" t="s">
        <v>87</v>
      </c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3"/>
      <c r="V12" s="145">
        <f>IF(SUM(V7:V11)=0,"",SUM(V7:V11))</f>
      </c>
      <c r="W12" s="145">
        <f>IF(SUM(W7:W11)=0,"",SUM(W7:W11))</f>
      </c>
      <c r="X12" s="146">
        <f>IF(SUM(X7:X11)=0,"",SUM(X7:X11))</f>
      </c>
      <c r="Y12" s="146">
        <f aca="true" t="shared" si="1" ref="Y12:AG12">IF(SUM(Y7:Y11)=0,"",SUM(Y7:Y11))</f>
      </c>
      <c r="Z12" s="146">
        <f t="shared" si="1"/>
      </c>
      <c r="AA12" s="146">
        <f t="shared" si="1"/>
      </c>
      <c r="AB12" s="146">
        <f t="shared" si="1"/>
      </c>
      <c r="AC12" s="146">
        <f t="shared" si="1"/>
      </c>
      <c r="AD12" s="146">
        <f t="shared" si="1"/>
      </c>
      <c r="AE12" s="146">
        <f t="shared" si="1"/>
      </c>
      <c r="AF12" s="146">
        <f t="shared" si="1"/>
      </c>
      <c r="AG12" s="146">
        <f t="shared" si="1"/>
      </c>
      <c r="AH12" s="146">
        <f>IF(SUM(AH7:AH11)=0,"",SUM(AH7:AH11))</f>
      </c>
    </row>
    <row r="13" spans="1:34" ht="16.5" customHeight="1">
      <c r="A13" s="99" t="s">
        <v>65</v>
      </c>
      <c r="B13" s="178" t="s">
        <v>88</v>
      </c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80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45">
        <f t="shared" si="0"/>
      </c>
    </row>
    <row r="14" spans="1:34" ht="16.5" customHeight="1">
      <c r="A14" s="99" t="s">
        <v>66</v>
      </c>
      <c r="B14" s="178" t="s">
        <v>89</v>
      </c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80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45">
        <f t="shared" si="0"/>
      </c>
    </row>
    <row r="15" spans="1:34" ht="16.5" customHeight="1">
      <c r="A15" s="99" t="s">
        <v>67</v>
      </c>
      <c r="B15" s="178" t="s">
        <v>143</v>
      </c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80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45">
        <f t="shared" si="0"/>
      </c>
    </row>
    <row r="16" spans="1:34" ht="16.5" customHeight="1">
      <c r="A16" s="101" t="s">
        <v>2</v>
      </c>
      <c r="B16" s="165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7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45">
        <f t="shared" si="0"/>
      </c>
    </row>
    <row r="17" spans="1:34" ht="16.5" customHeight="1">
      <c r="A17" s="101" t="s">
        <v>3</v>
      </c>
      <c r="B17" s="165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7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45">
        <f t="shared" si="0"/>
      </c>
    </row>
    <row r="18" spans="1:34" ht="16.5" customHeight="1">
      <c r="A18" s="99" t="s">
        <v>70</v>
      </c>
      <c r="B18" s="178" t="s">
        <v>90</v>
      </c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80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45">
        <f t="shared" si="0"/>
      </c>
    </row>
    <row r="19" spans="1:34" ht="16.5" customHeight="1">
      <c r="A19" s="126" t="s">
        <v>71</v>
      </c>
      <c r="B19" s="181" t="s">
        <v>91</v>
      </c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3"/>
      <c r="V19" s="53">
        <f>IF(SUM(V12:V18)=0,"",SUM(V12:V18))</f>
      </c>
      <c r="W19" s="53">
        <f>IF(SUM(W12:W18)=0,"",SUM(W12:W18))</f>
      </c>
      <c r="X19" s="47">
        <f>IF(SUM(X12:X18)=0,"",SUM(X12:X18))</f>
      </c>
      <c r="Y19" s="47">
        <f aca="true" t="shared" si="2" ref="Y19:AG19">IF(SUM(Y12:Y18)=0,"",SUM(Y12:Y18))</f>
      </c>
      <c r="Z19" s="47">
        <f t="shared" si="2"/>
      </c>
      <c r="AA19" s="47">
        <f t="shared" si="2"/>
      </c>
      <c r="AB19" s="47">
        <f t="shared" si="2"/>
      </c>
      <c r="AC19" s="47">
        <f t="shared" si="2"/>
      </c>
      <c r="AD19" s="47">
        <f t="shared" si="2"/>
      </c>
      <c r="AE19" s="47">
        <f t="shared" si="2"/>
      </c>
      <c r="AF19" s="47">
        <f t="shared" si="2"/>
      </c>
      <c r="AG19" s="47">
        <f t="shared" si="2"/>
      </c>
      <c r="AH19" s="47">
        <f>IF(SUM(AH12:AH18)=0,"",SUM(AH12:AH18))</f>
      </c>
    </row>
    <row r="20" spans="1:34" ht="16.5" customHeight="1">
      <c r="A20" s="127" t="s">
        <v>4</v>
      </c>
      <c r="B20" s="204" t="s">
        <v>92</v>
      </c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6"/>
      <c r="V20" s="103"/>
      <c r="W20" s="54">
        <f>IF(V20="","",V37)</f>
      </c>
      <c r="X20" s="54">
        <f aca="true" t="shared" si="3" ref="X20:AG20">IF(W20="","",W37)</f>
      </c>
      <c r="Y20" s="54">
        <f t="shared" si="3"/>
      </c>
      <c r="Z20" s="54">
        <f t="shared" si="3"/>
      </c>
      <c r="AA20" s="54">
        <f t="shared" si="3"/>
      </c>
      <c r="AB20" s="54">
        <f t="shared" si="3"/>
      </c>
      <c r="AC20" s="54">
        <f t="shared" si="3"/>
      </c>
      <c r="AD20" s="54">
        <f t="shared" si="3"/>
      </c>
      <c r="AE20" s="54">
        <f t="shared" si="3"/>
      </c>
      <c r="AF20" s="54">
        <f t="shared" si="3"/>
      </c>
      <c r="AG20" s="54">
        <f t="shared" si="3"/>
      </c>
      <c r="AH20" s="45">
        <f>IF(V20="","",V20)</f>
      </c>
    </row>
    <row r="21" spans="1:34" ht="16.5" customHeight="1">
      <c r="A21" s="128" t="s">
        <v>5</v>
      </c>
      <c r="B21" s="190" t="s">
        <v>93</v>
      </c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2"/>
      <c r="V21" s="104">
        <f>IF(SUM(V19:V20)=0,0,SUM(V19:V20))</f>
        <v>0</v>
      </c>
      <c r="W21" s="104">
        <f aca="true" t="shared" si="4" ref="W21:AG21">IF(SUM(W19:W20)=0,0,SUM(W19:W20))</f>
        <v>0</v>
      </c>
      <c r="X21" s="104">
        <f t="shared" si="4"/>
        <v>0</v>
      </c>
      <c r="Y21" s="104">
        <f t="shared" si="4"/>
        <v>0</v>
      </c>
      <c r="Z21" s="104">
        <f t="shared" si="4"/>
        <v>0</v>
      </c>
      <c r="AA21" s="104">
        <f t="shared" si="4"/>
        <v>0</v>
      </c>
      <c r="AB21" s="104">
        <f t="shared" si="4"/>
        <v>0</v>
      </c>
      <c r="AC21" s="104">
        <f t="shared" si="4"/>
        <v>0</v>
      </c>
      <c r="AD21" s="104">
        <f t="shared" si="4"/>
        <v>0</v>
      </c>
      <c r="AE21" s="104">
        <f t="shared" si="4"/>
        <v>0</v>
      </c>
      <c r="AF21" s="104">
        <f t="shared" si="4"/>
        <v>0</v>
      </c>
      <c r="AG21" s="104">
        <f t="shared" si="4"/>
        <v>0</v>
      </c>
      <c r="AH21" s="48">
        <f>IF(SUM(AH19:AH20)=0,"",SUM(AH19:AH20))</f>
      </c>
    </row>
    <row r="22" ht="16.5" customHeight="1"/>
    <row r="23" spans="1:34" ht="16.5" customHeight="1">
      <c r="A23" s="188" t="s">
        <v>9</v>
      </c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49" t="s">
        <v>42</v>
      </c>
      <c r="W23" s="49" t="s">
        <v>43</v>
      </c>
      <c r="X23" s="49" t="s">
        <v>44</v>
      </c>
      <c r="Y23" s="49" t="s">
        <v>45</v>
      </c>
      <c r="Z23" s="49" t="s">
        <v>46</v>
      </c>
      <c r="AA23" s="49" t="s">
        <v>47</v>
      </c>
      <c r="AB23" s="49" t="s">
        <v>48</v>
      </c>
      <c r="AC23" s="49" t="s">
        <v>49</v>
      </c>
      <c r="AD23" s="49" t="s">
        <v>50</v>
      </c>
      <c r="AE23" s="49" t="s">
        <v>51</v>
      </c>
      <c r="AF23" s="49" t="s">
        <v>52</v>
      </c>
      <c r="AG23" s="49" t="s">
        <v>53</v>
      </c>
      <c r="AH23" s="49" t="s">
        <v>55</v>
      </c>
    </row>
    <row r="24" spans="1:34" ht="16.5" customHeight="1">
      <c r="A24" s="124" t="s">
        <v>73</v>
      </c>
      <c r="B24" s="193" t="s">
        <v>137</v>
      </c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45">
        <f>IF(SUM(V24:AG24)=0,"",SUM(V24:AG24))</f>
      </c>
    </row>
    <row r="25" spans="1:34" ht="16.5" customHeight="1">
      <c r="A25" s="97" t="s">
        <v>74</v>
      </c>
      <c r="B25" s="173" t="s">
        <v>94</v>
      </c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45">
        <f aca="true" t="shared" si="5" ref="AH25:AH31">IF(SUM(V25:AG25)=0,"",SUM(V25:AG25))</f>
      </c>
    </row>
    <row r="26" spans="1:34" ht="16.5" customHeight="1">
      <c r="A26" s="102" t="s">
        <v>56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45">
        <f t="shared" si="5"/>
      </c>
    </row>
    <row r="27" spans="1:34" ht="16.5" customHeight="1">
      <c r="A27" s="97" t="s">
        <v>75</v>
      </c>
      <c r="B27" s="173" t="s">
        <v>95</v>
      </c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45">
        <f t="shared" si="5"/>
      </c>
    </row>
    <row r="28" spans="1:34" ht="16.5" customHeight="1">
      <c r="A28" s="97" t="s">
        <v>76</v>
      </c>
      <c r="B28" s="173" t="s">
        <v>96</v>
      </c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45">
        <f t="shared" si="5"/>
      </c>
    </row>
    <row r="29" spans="1:34" ht="16.5" customHeight="1">
      <c r="A29" s="102" t="s">
        <v>57</v>
      </c>
      <c r="B29" s="171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45">
        <f t="shared" si="5"/>
      </c>
    </row>
    <row r="30" spans="1:34" ht="16.5" customHeight="1">
      <c r="A30" s="102" t="s">
        <v>58</v>
      </c>
      <c r="B30" s="171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45">
        <f t="shared" si="5"/>
      </c>
    </row>
    <row r="31" spans="1:34" ht="16.5" customHeight="1">
      <c r="A31" s="102" t="s">
        <v>23</v>
      </c>
      <c r="B31" s="171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45">
        <f t="shared" si="5"/>
      </c>
    </row>
    <row r="32" spans="1:34" ht="16.5" customHeight="1">
      <c r="A32" s="129" t="s">
        <v>77</v>
      </c>
      <c r="B32" s="184" t="s">
        <v>197</v>
      </c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55">
        <f>IF(V12="","",ROUNDDOWN(V12*0.1,2))</f>
      </c>
      <c r="W32" s="50">
        <f>IF(W12="","",ROUNDDOWN(W12*0.1,2))</f>
      </c>
      <c r="X32" s="50">
        <f aca="true" t="shared" si="6" ref="X32:AG32">IF(X12="","",ROUNDDOWN(X12*0.1,2))</f>
      </c>
      <c r="Y32" s="50">
        <f t="shared" si="6"/>
      </c>
      <c r="Z32" s="50">
        <f t="shared" si="6"/>
      </c>
      <c r="AA32" s="50">
        <f t="shared" si="6"/>
      </c>
      <c r="AB32" s="50">
        <f t="shared" si="6"/>
      </c>
      <c r="AC32" s="50">
        <f t="shared" si="6"/>
      </c>
      <c r="AD32" s="50">
        <f t="shared" si="6"/>
      </c>
      <c r="AE32" s="50">
        <f t="shared" si="6"/>
      </c>
      <c r="AF32" s="50">
        <f t="shared" si="6"/>
      </c>
      <c r="AG32" s="50">
        <f t="shared" si="6"/>
      </c>
      <c r="AH32" s="50">
        <f>IF(AH12="","",SUM(V32:AG32))</f>
      </c>
    </row>
    <row r="33" spans="1:34" ht="16.5" customHeight="1">
      <c r="A33" s="130" t="s">
        <v>78</v>
      </c>
      <c r="B33" s="189" t="s">
        <v>144</v>
      </c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55">
        <f>IF(V15="","",ROUNDDOWN(V15*0.333334,2))</f>
      </c>
      <c r="W33" s="55">
        <f aca="true" t="shared" si="7" ref="W33:AG33">IF(W15="","",ROUNDDOWN(W15*0.333334,2))</f>
      </c>
      <c r="X33" s="55">
        <f t="shared" si="7"/>
      </c>
      <c r="Y33" s="55">
        <f t="shared" si="7"/>
      </c>
      <c r="Z33" s="55">
        <f t="shared" si="7"/>
      </c>
      <c r="AA33" s="55">
        <f t="shared" si="7"/>
      </c>
      <c r="AB33" s="55">
        <f t="shared" si="7"/>
      </c>
      <c r="AC33" s="55">
        <f t="shared" si="7"/>
      </c>
      <c r="AD33" s="55">
        <f t="shared" si="7"/>
      </c>
      <c r="AE33" s="55">
        <f t="shared" si="7"/>
      </c>
      <c r="AF33" s="55">
        <f t="shared" si="7"/>
      </c>
      <c r="AG33" s="55">
        <f t="shared" si="7"/>
      </c>
      <c r="AH33" s="55">
        <f>IF(AH15="","",SUM(V33:AG33))</f>
      </c>
    </row>
    <row r="34" spans="1:34" ht="16.5" customHeight="1">
      <c r="A34" s="102" t="s">
        <v>59</v>
      </c>
      <c r="B34" s="171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45">
        <f>IF(SUM(V34:AG34)=0,"",SUM(V34:AG34))</f>
      </c>
    </row>
    <row r="35" spans="1:34" ht="16.5" customHeight="1">
      <c r="A35" s="124" t="s">
        <v>72</v>
      </c>
      <c r="B35" s="173" t="s">
        <v>97</v>
      </c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55">
        <f>IF(V18="","",V18)</f>
      </c>
      <c r="W35" s="50">
        <f>IF(W18="","",W18)</f>
      </c>
      <c r="X35" s="50">
        <f aca="true" t="shared" si="8" ref="X35:AH35">IF(X18="","",X18)</f>
      </c>
      <c r="Y35" s="50">
        <f t="shared" si="8"/>
      </c>
      <c r="Z35" s="50">
        <f t="shared" si="8"/>
      </c>
      <c r="AA35" s="50">
        <f t="shared" si="8"/>
      </c>
      <c r="AB35" s="50">
        <f t="shared" si="8"/>
      </c>
      <c r="AC35" s="50">
        <f t="shared" si="8"/>
      </c>
      <c r="AD35" s="50">
        <f t="shared" si="8"/>
      </c>
      <c r="AE35" s="50">
        <f t="shared" si="8"/>
      </c>
      <c r="AF35" s="50">
        <f t="shared" si="8"/>
      </c>
      <c r="AG35" s="50">
        <f t="shared" si="8"/>
      </c>
      <c r="AH35" s="50">
        <f t="shared" si="8"/>
      </c>
    </row>
    <row r="36" spans="1:34" ht="16.5" customHeight="1">
      <c r="A36" s="126" t="s">
        <v>79</v>
      </c>
      <c r="B36" s="184" t="s">
        <v>98</v>
      </c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56">
        <f>IF(SUM(V24:V35)=0,0,SUM(V24:V35))</f>
        <v>0</v>
      </c>
      <c r="W36" s="56">
        <f aca="true" t="shared" si="9" ref="W36:AG36">IF(SUM(W24:W35)=0,0,SUM(W24:W35))</f>
        <v>0</v>
      </c>
      <c r="X36" s="56">
        <f t="shared" si="9"/>
        <v>0</v>
      </c>
      <c r="Y36" s="56">
        <f t="shared" si="9"/>
        <v>0</v>
      </c>
      <c r="Z36" s="56">
        <f t="shared" si="9"/>
        <v>0</v>
      </c>
      <c r="AA36" s="56">
        <f t="shared" si="9"/>
        <v>0</v>
      </c>
      <c r="AB36" s="56">
        <f t="shared" si="9"/>
        <v>0</v>
      </c>
      <c r="AC36" s="56">
        <f t="shared" si="9"/>
        <v>0</v>
      </c>
      <c r="AD36" s="56">
        <f t="shared" si="9"/>
        <v>0</v>
      </c>
      <c r="AE36" s="56">
        <f t="shared" si="9"/>
        <v>0</v>
      </c>
      <c r="AF36" s="56">
        <f t="shared" si="9"/>
        <v>0</v>
      </c>
      <c r="AG36" s="56">
        <f t="shared" si="9"/>
        <v>0</v>
      </c>
      <c r="AH36" s="56">
        <f>IF(SUM(AH24:AH35)=0,"",SUM(AH24:AH35))</f>
      </c>
    </row>
    <row r="37" spans="1:34" ht="16.5" customHeight="1">
      <c r="A37" s="126" t="s">
        <v>80</v>
      </c>
      <c r="B37" s="184" t="s">
        <v>99</v>
      </c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56">
        <f>IF(V20="","",SUM(V21-V36))</f>
      </c>
      <c r="W37" s="56">
        <f aca="true" t="shared" si="10" ref="W37:AG37">IF(W20="","",SUM(W21-W36))</f>
      </c>
      <c r="X37" s="56">
        <f t="shared" si="10"/>
      </c>
      <c r="Y37" s="56">
        <f t="shared" si="10"/>
      </c>
      <c r="Z37" s="56">
        <f t="shared" si="10"/>
      </c>
      <c r="AA37" s="56">
        <f t="shared" si="10"/>
      </c>
      <c r="AB37" s="56">
        <f t="shared" si="10"/>
      </c>
      <c r="AC37" s="56">
        <f t="shared" si="10"/>
      </c>
      <c r="AD37" s="56">
        <f t="shared" si="10"/>
      </c>
      <c r="AE37" s="56">
        <f t="shared" si="10"/>
      </c>
      <c r="AF37" s="56">
        <f t="shared" si="10"/>
      </c>
      <c r="AG37" s="56">
        <f t="shared" si="10"/>
      </c>
      <c r="AH37" s="56">
        <f>IF(AH36="","",SUM(AH21-AH36))</f>
      </c>
    </row>
    <row r="38" spans="1:34" ht="16.5" customHeight="1">
      <c r="A38" s="128" t="s">
        <v>81</v>
      </c>
      <c r="B38" s="203" t="s">
        <v>100</v>
      </c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52">
        <f>IF(SUM(V36:V37)=0,"",SUM(V36:V37))</f>
      </c>
      <c r="W38" s="52">
        <f aca="true" t="shared" si="11" ref="W38:AH38">IF(SUM(W36:W37)=0,"",SUM(W36:W37))</f>
      </c>
      <c r="X38" s="52">
        <f t="shared" si="11"/>
      </c>
      <c r="Y38" s="52">
        <f t="shared" si="11"/>
      </c>
      <c r="Z38" s="52">
        <f t="shared" si="11"/>
      </c>
      <c r="AA38" s="52">
        <f t="shared" si="11"/>
      </c>
      <c r="AB38" s="52">
        <f t="shared" si="11"/>
      </c>
      <c r="AC38" s="52">
        <f t="shared" si="11"/>
      </c>
      <c r="AD38" s="52">
        <f t="shared" si="11"/>
      </c>
      <c r="AE38" s="52">
        <f t="shared" si="11"/>
      </c>
      <c r="AF38" s="52">
        <f t="shared" si="11"/>
      </c>
      <c r="AG38" s="52">
        <f t="shared" si="11"/>
      </c>
      <c r="AH38" s="52">
        <f t="shared" si="11"/>
      </c>
    </row>
    <row r="40" spans="7:34" ht="14.25">
      <c r="G40" s="194" t="s">
        <v>122</v>
      </c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6"/>
      <c r="V40" s="41">
        <v>1</v>
      </c>
      <c r="W40" s="41">
        <v>2</v>
      </c>
      <c r="X40" s="41">
        <v>3</v>
      </c>
      <c r="Y40" s="41">
        <v>4</v>
      </c>
      <c r="Z40" s="41">
        <v>5</v>
      </c>
      <c r="AA40" s="41">
        <v>6</v>
      </c>
      <c r="AB40" s="41">
        <v>7</v>
      </c>
      <c r="AC40" s="41">
        <v>8</v>
      </c>
      <c r="AD40" s="41">
        <v>9</v>
      </c>
      <c r="AE40" s="41">
        <v>10</v>
      </c>
      <c r="AF40" s="41">
        <v>11</v>
      </c>
      <c r="AG40" s="41">
        <v>12</v>
      </c>
      <c r="AH40" s="42">
        <v>13</v>
      </c>
    </row>
    <row r="41" spans="7:34" ht="14.25">
      <c r="G41" s="197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9"/>
      <c r="V41" s="114" t="s">
        <v>42</v>
      </c>
      <c r="W41" s="49" t="s">
        <v>43</v>
      </c>
      <c r="X41" s="49" t="s">
        <v>44</v>
      </c>
      <c r="Y41" s="49" t="s">
        <v>45</v>
      </c>
      <c r="Z41" s="49" t="s">
        <v>46</v>
      </c>
      <c r="AA41" s="49" t="s">
        <v>47</v>
      </c>
      <c r="AB41" s="49" t="s">
        <v>48</v>
      </c>
      <c r="AC41" s="49" t="s">
        <v>49</v>
      </c>
      <c r="AD41" s="49" t="s">
        <v>50</v>
      </c>
      <c r="AE41" s="49" t="s">
        <v>51</v>
      </c>
      <c r="AF41" s="49" t="s">
        <v>52</v>
      </c>
      <c r="AG41" s="49" t="s">
        <v>53</v>
      </c>
      <c r="AH41" s="49" t="s">
        <v>118</v>
      </c>
    </row>
    <row r="42" spans="7:35" ht="15">
      <c r="G42" s="115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7" t="s">
        <v>105</v>
      </c>
      <c r="V42" s="147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96"/>
    </row>
    <row r="43" spans="7:35" ht="15">
      <c r="G43" s="118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119" t="s">
        <v>106</v>
      </c>
      <c r="V43" s="147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96"/>
    </row>
    <row r="44" spans="7:35" ht="15">
      <c r="G44" s="118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119" t="s">
        <v>146</v>
      </c>
      <c r="V44" s="147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96"/>
    </row>
    <row r="45" spans="7:35" ht="15">
      <c r="G45" s="118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119" t="s">
        <v>147</v>
      </c>
      <c r="V45" s="147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96"/>
    </row>
    <row r="46" spans="7:35" ht="15">
      <c r="G46" s="118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119" t="s">
        <v>148</v>
      </c>
      <c r="V46" s="147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96"/>
    </row>
    <row r="47" spans="7:35" ht="15">
      <c r="G47" s="118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119" t="s">
        <v>107</v>
      </c>
      <c r="V47" s="147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96"/>
    </row>
    <row r="48" spans="7:35" ht="15">
      <c r="G48" s="118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119" t="s">
        <v>108</v>
      </c>
      <c r="V48" s="147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96"/>
    </row>
    <row r="49" spans="7:35" ht="15">
      <c r="G49" s="118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119" t="s">
        <v>109</v>
      </c>
      <c r="V49" s="147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96"/>
    </row>
    <row r="50" spans="7:35" ht="15">
      <c r="G50" s="118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119" t="s">
        <v>110</v>
      </c>
      <c r="V50" s="147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96"/>
    </row>
    <row r="51" spans="7:35" ht="15">
      <c r="G51" s="118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119" t="s">
        <v>111</v>
      </c>
      <c r="V51" s="147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96"/>
    </row>
    <row r="52" spans="7:35" ht="15">
      <c r="G52" s="118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119" t="s">
        <v>112</v>
      </c>
      <c r="V52" s="147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96"/>
    </row>
    <row r="53" spans="7:61" ht="15">
      <c r="G53" s="118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119" t="s">
        <v>119</v>
      </c>
      <c r="V53" s="147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23">
        <f>SUM(V53:AG53)</f>
        <v>0</v>
      </c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96"/>
      <c r="BC53" s="96"/>
      <c r="BD53" s="96"/>
      <c r="BE53" s="96"/>
      <c r="BF53" s="96"/>
      <c r="BG53" s="96"/>
      <c r="BH53" s="96"/>
      <c r="BI53" s="96"/>
    </row>
    <row r="54" spans="7:61" ht="15">
      <c r="G54" s="118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119" t="s">
        <v>114</v>
      </c>
      <c r="V54" s="147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96"/>
      <c r="BC54" s="96"/>
      <c r="BD54" s="96"/>
      <c r="BE54" s="96"/>
      <c r="BF54" s="96"/>
      <c r="BG54" s="96"/>
      <c r="BH54" s="96"/>
      <c r="BI54" s="96"/>
    </row>
    <row r="55" spans="7:61" ht="15">
      <c r="G55" s="118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119" t="s">
        <v>113</v>
      </c>
      <c r="V55" s="147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</row>
    <row r="56" spans="7:61" ht="15">
      <c r="G56" s="118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119" t="s">
        <v>115</v>
      </c>
      <c r="V56" s="147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</row>
    <row r="57" spans="7:61" ht="15">
      <c r="G57" s="118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119" t="s">
        <v>116</v>
      </c>
      <c r="V57" s="147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</row>
    <row r="58" spans="7:35" ht="15">
      <c r="G58" s="120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2" t="s">
        <v>117</v>
      </c>
      <c r="V58" s="147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96"/>
    </row>
    <row r="59" spans="21:35" ht="15">
      <c r="U59" s="105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96"/>
    </row>
    <row r="60" spans="7:35" ht="15" hidden="1">
      <c r="G60" s="115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7" t="str">
        <f aca="true" t="shared" si="12" ref="U60:U76">U42</f>
        <v>Número de Conferências</v>
      </c>
      <c r="V60" s="111">
        <f>IF(V42="","",V42)</f>
      </c>
      <c r="W60" s="111">
        <f>IF(W42="",V60,W42)</f>
      </c>
      <c r="X60" s="111">
        <f aca="true" t="shared" si="13" ref="X60:AH60">IF(X42="",W60,X42)</f>
      </c>
      <c r="Y60" s="111">
        <f t="shared" si="13"/>
      </c>
      <c r="Z60" s="111">
        <f t="shared" si="13"/>
      </c>
      <c r="AA60" s="111">
        <f t="shared" si="13"/>
      </c>
      <c r="AB60" s="111">
        <f t="shared" si="13"/>
      </c>
      <c r="AC60" s="111">
        <f t="shared" si="13"/>
      </c>
      <c r="AD60" s="111">
        <f t="shared" si="13"/>
      </c>
      <c r="AE60" s="111">
        <f t="shared" si="13"/>
      </c>
      <c r="AF60" s="111">
        <f t="shared" si="13"/>
      </c>
      <c r="AG60" s="111">
        <f t="shared" si="13"/>
      </c>
      <c r="AH60" s="111">
        <f t="shared" si="13"/>
      </c>
      <c r="AI60" s="96"/>
    </row>
    <row r="61" spans="7:35" ht="15" hidden="1">
      <c r="G61" s="118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117" t="str">
        <f t="shared" si="12"/>
        <v>Número de Conselhos Particulares</v>
      </c>
      <c r="V61" s="111">
        <f aca="true" t="shared" si="14" ref="V61:V76">IF(V43="","",V43)</f>
      </c>
      <c r="W61" s="111">
        <f>IF(W43="",V61,W43)</f>
      </c>
      <c r="X61" s="111">
        <f aca="true" t="shared" si="15" ref="X61:AH61">IF(X43="",W61,X43)</f>
      </c>
      <c r="Y61" s="111">
        <f t="shared" si="15"/>
      </c>
      <c r="Z61" s="111">
        <f t="shared" si="15"/>
      </c>
      <c r="AA61" s="111">
        <f t="shared" si="15"/>
      </c>
      <c r="AB61" s="111">
        <f t="shared" si="15"/>
      </c>
      <c r="AC61" s="111">
        <f t="shared" si="15"/>
      </c>
      <c r="AD61" s="111">
        <f t="shared" si="15"/>
      </c>
      <c r="AE61" s="111">
        <f t="shared" si="15"/>
      </c>
      <c r="AF61" s="111">
        <f t="shared" si="15"/>
      </c>
      <c r="AG61" s="111">
        <f t="shared" si="15"/>
      </c>
      <c r="AH61" s="111">
        <f t="shared" si="15"/>
      </c>
      <c r="AI61" s="96"/>
    </row>
    <row r="62" spans="7:35" ht="15" hidden="1">
      <c r="G62" s="118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117" t="str">
        <f t="shared" si="12"/>
        <v>Número de Conselhos Centrais</v>
      </c>
      <c r="V62" s="111">
        <f t="shared" si="14"/>
      </c>
      <c r="W62" s="111">
        <f aca="true" t="shared" si="16" ref="W62:AH63">IF(W44="",V62,W44)</f>
      </c>
      <c r="X62" s="111">
        <f t="shared" si="16"/>
      </c>
      <c r="Y62" s="111">
        <f t="shared" si="16"/>
      </c>
      <c r="Z62" s="111">
        <f t="shared" si="16"/>
      </c>
      <c r="AA62" s="111">
        <f t="shared" si="16"/>
      </c>
      <c r="AB62" s="111">
        <f t="shared" si="16"/>
      </c>
      <c r="AC62" s="111">
        <f t="shared" si="16"/>
      </c>
      <c r="AD62" s="111">
        <f t="shared" si="16"/>
      </c>
      <c r="AE62" s="111">
        <f t="shared" si="16"/>
      </c>
      <c r="AF62" s="111">
        <f t="shared" si="16"/>
      </c>
      <c r="AG62" s="111">
        <f t="shared" si="16"/>
      </c>
      <c r="AH62" s="111">
        <f t="shared" si="16"/>
      </c>
      <c r="AI62" s="96"/>
    </row>
    <row r="63" spans="7:35" ht="15" hidden="1">
      <c r="G63" s="118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117" t="str">
        <f t="shared" si="12"/>
        <v>Número de Funcionários do Metropolitano</v>
      </c>
      <c r="V63" s="111">
        <f t="shared" si="14"/>
      </c>
      <c r="W63" s="111">
        <f t="shared" si="16"/>
      </c>
      <c r="X63" s="111">
        <f t="shared" si="16"/>
      </c>
      <c r="Y63" s="111">
        <f t="shared" si="16"/>
      </c>
      <c r="Z63" s="111">
        <f t="shared" si="16"/>
      </c>
      <c r="AA63" s="111">
        <f t="shared" si="16"/>
      </c>
      <c r="AB63" s="111">
        <f t="shared" si="16"/>
      </c>
      <c r="AC63" s="111">
        <f t="shared" si="16"/>
      </c>
      <c r="AD63" s="111">
        <f t="shared" si="16"/>
      </c>
      <c r="AE63" s="111">
        <f t="shared" si="16"/>
      </c>
      <c r="AF63" s="111">
        <f t="shared" si="16"/>
      </c>
      <c r="AG63" s="111">
        <f t="shared" si="16"/>
      </c>
      <c r="AH63" s="111">
        <f t="shared" si="16"/>
      </c>
      <c r="AI63" s="96"/>
    </row>
    <row r="64" spans="7:35" ht="15" hidden="1">
      <c r="G64" s="118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117" t="str">
        <f t="shared" si="12"/>
        <v>Número de Funcionários dos Centrais</v>
      </c>
      <c r="V64" s="111">
        <f t="shared" si="14"/>
      </c>
      <c r="W64" s="111">
        <f aca="true" t="shared" si="17" ref="W64:AH64">IF(W46="",V64,W46)</f>
      </c>
      <c r="X64" s="111">
        <f t="shared" si="17"/>
      </c>
      <c r="Y64" s="111">
        <f t="shared" si="17"/>
      </c>
      <c r="Z64" s="111">
        <f t="shared" si="17"/>
      </c>
      <c r="AA64" s="111">
        <f t="shared" si="17"/>
      </c>
      <c r="AB64" s="111">
        <f t="shared" si="17"/>
      </c>
      <c r="AC64" s="111">
        <f t="shared" si="17"/>
      </c>
      <c r="AD64" s="111">
        <f t="shared" si="17"/>
      </c>
      <c r="AE64" s="111">
        <f t="shared" si="17"/>
      </c>
      <c r="AF64" s="111">
        <f t="shared" si="17"/>
      </c>
      <c r="AG64" s="111">
        <f t="shared" si="17"/>
      </c>
      <c r="AH64" s="111">
        <f t="shared" si="17"/>
      </c>
      <c r="AI64" s="96"/>
    </row>
    <row r="65" spans="7:35" ht="15" hidden="1">
      <c r="G65" s="118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117" t="str">
        <f t="shared" si="12"/>
        <v>Número de Confrades</v>
      </c>
      <c r="V65" s="111">
        <f t="shared" si="14"/>
      </c>
      <c r="W65" s="111">
        <f aca="true" t="shared" si="18" ref="W65:AH65">IF(W47="",V65,W47)</f>
      </c>
      <c r="X65" s="111">
        <f t="shared" si="18"/>
      </c>
      <c r="Y65" s="111">
        <f t="shared" si="18"/>
      </c>
      <c r="Z65" s="111">
        <f t="shared" si="18"/>
      </c>
      <c r="AA65" s="111">
        <f t="shared" si="18"/>
      </c>
      <c r="AB65" s="111">
        <f t="shared" si="18"/>
      </c>
      <c r="AC65" s="111">
        <f t="shared" si="18"/>
      </c>
      <c r="AD65" s="111">
        <f t="shared" si="18"/>
      </c>
      <c r="AE65" s="111">
        <f t="shared" si="18"/>
      </c>
      <c r="AF65" s="111">
        <f t="shared" si="18"/>
      </c>
      <c r="AG65" s="111">
        <f t="shared" si="18"/>
      </c>
      <c r="AH65" s="111">
        <f t="shared" si="18"/>
      </c>
      <c r="AI65" s="96"/>
    </row>
    <row r="66" spans="7:35" ht="15" hidden="1">
      <c r="G66" s="118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117" t="str">
        <f t="shared" si="12"/>
        <v>Número de Consócias</v>
      </c>
      <c r="V66" s="111">
        <f t="shared" si="14"/>
      </c>
      <c r="W66" s="111">
        <f aca="true" t="shared" si="19" ref="W66:AH66">IF(W48="",V66,W48)</f>
      </c>
      <c r="X66" s="111">
        <f t="shared" si="19"/>
      </c>
      <c r="Y66" s="111">
        <f t="shared" si="19"/>
      </c>
      <c r="Z66" s="111">
        <f t="shared" si="19"/>
      </c>
      <c r="AA66" s="111">
        <f t="shared" si="19"/>
      </c>
      <c r="AB66" s="111">
        <f t="shared" si="19"/>
      </c>
      <c r="AC66" s="111">
        <f t="shared" si="19"/>
      </c>
      <c r="AD66" s="111">
        <f t="shared" si="19"/>
      </c>
      <c r="AE66" s="111">
        <f t="shared" si="19"/>
      </c>
      <c r="AF66" s="111">
        <f t="shared" si="19"/>
      </c>
      <c r="AG66" s="111">
        <f t="shared" si="19"/>
      </c>
      <c r="AH66" s="111">
        <f t="shared" si="19"/>
      </c>
      <c r="AI66" s="96"/>
    </row>
    <row r="67" spans="7:35" ht="15" hidden="1">
      <c r="G67" s="118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117" t="str">
        <f t="shared" si="12"/>
        <v>Número de Aspirantes</v>
      </c>
      <c r="V67" s="111">
        <f t="shared" si="14"/>
      </c>
      <c r="W67" s="111">
        <f aca="true" t="shared" si="20" ref="W67:AH67">IF(W49="",V67,W49)</f>
      </c>
      <c r="X67" s="111">
        <f t="shared" si="20"/>
      </c>
      <c r="Y67" s="111">
        <f t="shared" si="20"/>
      </c>
      <c r="Z67" s="111">
        <f t="shared" si="20"/>
      </c>
      <c r="AA67" s="111">
        <f t="shared" si="20"/>
      </c>
      <c r="AB67" s="111">
        <f t="shared" si="20"/>
      </c>
      <c r="AC67" s="111">
        <f t="shared" si="20"/>
      </c>
      <c r="AD67" s="111">
        <f t="shared" si="20"/>
      </c>
      <c r="AE67" s="111">
        <f t="shared" si="20"/>
      </c>
      <c r="AF67" s="111">
        <f t="shared" si="20"/>
      </c>
      <c r="AG67" s="111">
        <f t="shared" si="20"/>
      </c>
      <c r="AH67" s="111">
        <f t="shared" si="20"/>
      </c>
      <c r="AI67" s="96"/>
    </row>
    <row r="68" spans="7:35" ht="15" hidden="1">
      <c r="G68" s="118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117" t="str">
        <f t="shared" si="12"/>
        <v>Membros Auxiliares</v>
      </c>
      <c r="V68" s="111">
        <f t="shared" si="14"/>
      </c>
      <c r="W68" s="111">
        <f aca="true" t="shared" si="21" ref="W68:AH68">IF(W50="",V68,W50)</f>
      </c>
      <c r="X68" s="111">
        <f t="shared" si="21"/>
      </c>
      <c r="Y68" s="111">
        <f t="shared" si="21"/>
      </c>
      <c r="Z68" s="111">
        <f t="shared" si="21"/>
      </c>
      <c r="AA68" s="111">
        <f t="shared" si="21"/>
      </c>
      <c r="AB68" s="111">
        <f t="shared" si="21"/>
      </c>
      <c r="AC68" s="111">
        <f t="shared" si="21"/>
      </c>
      <c r="AD68" s="111">
        <f t="shared" si="21"/>
      </c>
      <c r="AE68" s="111">
        <f t="shared" si="21"/>
      </c>
      <c r="AF68" s="111">
        <f t="shared" si="21"/>
      </c>
      <c r="AG68" s="111">
        <f t="shared" si="21"/>
      </c>
      <c r="AH68" s="111">
        <f t="shared" si="21"/>
      </c>
      <c r="AI68" s="96"/>
    </row>
    <row r="69" spans="7:35" ht="15" hidden="1">
      <c r="G69" s="118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117" t="str">
        <f t="shared" si="12"/>
        <v>Número de Famílias Assistidas</v>
      </c>
      <c r="V69" s="111">
        <f t="shared" si="14"/>
      </c>
      <c r="W69" s="111">
        <f aca="true" t="shared" si="22" ref="W69:AH69">IF(W51="",V69,W51)</f>
      </c>
      <c r="X69" s="111">
        <f t="shared" si="22"/>
      </c>
      <c r="Y69" s="111">
        <f t="shared" si="22"/>
      </c>
      <c r="Z69" s="111">
        <f t="shared" si="22"/>
      </c>
      <c r="AA69" s="111">
        <f t="shared" si="22"/>
      </c>
      <c r="AB69" s="111">
        <f t="shared" si="22"/>
      </c>
      <c r="AC69" s="111">
        <f t="shared" si="22"/>
      </c>
      <c r="AD69" s="111">
        <f t="shared" si="22"/>
      </c>
      <c r="AE69" s="111">
        <f t="shared" si="22"/>
      </c>
      <c r="AF69" s="111">
        <f t="shared" si="22"/>
      </c>
      <c r="AG69" s="111">
        <f t="shared" si="22"/>
      </c>
      <c r="AH69" s="111">
        <f t="shared" si="22"/>
      </c>
      <c r="AI69" s="96"/>
    </row>
    <row r="70" spans="7:35" ht="15" hidden="1">
      <c r="G70" s="118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117" t="str">
        <f t="shared" si="12"/>
        <v>Número de Pessoas Assistidas</v>
      </c>
      <c r="V70" s="111">
        <f t="shared" si="14"/>
      </c>
      <c r="W70" s="111">
        <f aca="true" t="shared" si="23" ref="W70:AH70">IF(W52="",V70,W52)</f>
      </c>
      <c r="X70" s="111">
        <f t="shared" si="23"/>
      </c>
      <c r="Y70" s="111">
        <f t="shared" si="23"/>
      </c>
      <c r="Z70" s="111">
        <f t="shared" si="23"/>
      </c>
      <c r="AA70" s="111">
        <f t="shared" si="23"/>
      </c>
      <c r="AB70" s="111">
        <f t="shared" si="23"/>
      </c>
      <c r="AC70" s="111">
        <f t="shared" si="23"/>
      </c>
      <c r="AD70" s="111">
        <f t="shared" si="23"/>
      </c>
      <c r="AE70" s="111">
        <f t="shared" si="23"/>
      </c>
      <c r="AF70" s="111">
        <f t="shared" si="23"/>
      </c>
      <c r="AG70" s="111">
        <f t="shared" si="23"/>
      </c>
      <c r="AH70" s="111">
        <f t="shared" si="23"/>
      </c>
      <c r="AI70" s="96"/>
    </row>
    <row r="71" spans="7:35" ht="15" hidden="1">
      <c r="G71" s="118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117" t="str">
        <f t="shared" si="12"/>
        <v>Total de Alimentos Doados em Kg</v>
      </c>
      <c r="V71" s="111">
        <f t="shared" si="14"/>
      </c>
      <c r="W71" s="111">
        <f aca="true" t="shared" si="24" ref="W71:AG71">IF(W53="","",W53)</f>
      </c>
      <c r="X71" s="111">
        <f t="shared" si="24"/>
      </c>
      <c r="Y71" s="111">
        <f t="shared" si="24"/>
      </c>
      <c r="Z71" s="111">
        <f t="shared" si="24"/>
      </c>
      <c r="AA71" s="111">
        <f t="shared" si="24"/>
      </c>
      <c r="AB71" s="111">
        <f t="shared" si="24"/>
      </c>
      <c r="AC71" s="111">
        <f t="shared" si="24"/>
      </c>
      <c r="AD71" s="111">
        <f t="shared" si="24"/>
      </c>
      <c r="AE71" s="111">
        <f t="shared" si="24"/>
      </c>
      <c r="AF71" s="111">
        <f t="shared" si="24"/>
      </c>
      <c r="AG71" s="111">
        <f t="shared" si="24"/>
      </c>
      <c r="AH71" s="111">
        <f>SUM(V71:AG71)</f>
        <v>0</v>
      </c>
      <c r="AI71" s="96"/>
    </row>
    <row r="72" spans="7:35" ht="15" hidden="1">
      <c r="G72" s="118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117" t="str">
        <f t="shared" si="12"/>
        <v>Número de Obras Especiais - O.E.</v>
      </c>
      <c r="V72" s="111">
        <f t="shared" si="14"/>
      </c>
      <c r="W72" s="111">
        <f aca="true" t="shared" si="25" ref="W72:AH72">IF(W54="",V72,W54)</f>
      </c>
      <c r="X72" s="111">
        <f t="shared" si="25"/>
      </c>
      <c r="Y72" s="111">
        <f t="shared" si="25"/>
      </c>
      <c r="Z72" s="111">
        <f t="shared" si="25"/>
      </c>
      <c r="AA72" s="111">
        <f t="shared" si="25"/>
      </c>
      <c r="AB72" s="111">
        <f t="shared" si="25"/>
      </c>
      <c r="AC72" s="111">
        <f t="shared" si="25"/>
      </c>
      <c r="AD72" s="111">
        <f t="shared" si="25"/>
      </c>
      <c r="AE72" s="111">
        <f t="shared" si="25"/>
      </c>
      <c r="AF72" s="111">
        <f t="shared" si="25"/>
      </c>
      <c r="AG72" s="111">
        <f t="shared" si="25"/>
      </c>
      <c r="AH72" s="111">
        <f t="shared" si="25"/>
      </c>
      <c r="AI72" s="96"/>
    </row>
    <row r="73" spans="7:35" ht="15" hidden="1">
      <c r="G73" s="118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117" t="str">
        <f t="shared" si="12"/>
        <v>Total de Pessoas Atendidas na O.E.</v>
      </c>
      <c r="V73" s="111">
        <f t="shared" si="14"/>
      </c>
      <c r="W73" s="111">
        <f aca="true" t="shared" si="26" ref="W73:AH73">IF(W55="",V73,W55)</f>
      </c>
      <c r="X73" s="111">
        <f t="shared" si="26"/>
      </c>
      <c r="Y73" s="111">
        <f t="shared" si="26"/>
      </c>
      <c r="Z73" s="111">
        <f t="shared" si="26"/>
      </c>
      <c r="AA73" s="111">
        <f t="shared" si="26"/>
      </c>
      <c r="AB73" s="111">
        <f t="shared" si="26"/>
      </c>
      <c r="AC73" s="111">
        <f t="shared" si="26"/>
      </c>
      <c r="AD73" s="111">
        <f t="shared" si="26"/>
      </c>
      <c r="AE73" s="111">
        <f t="shared" si="26"/>
      </c>
      <c r="AF73" s="111">
        <f t="shared" si="26"/>
      </c>
      <c r="AG73" s="111">
        <f t="shared" si="26"/>
      </c>
      <c r="AH73" s="111">
        <f t="shared" si="26"/>
      </c>
      <c r="AI73" s="96"/>
    </row>
    <row r="74" spans="7:35" ht="15" hidden="1">
      <c r="G74" s="118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117" t="str">
        <f t="shared" si="12"/>
        <v>Números de Obras Unidas</v>
      </c>
      <c r="V74" s="111">
        <f t="shared" si="14"/>
      </c>
      <c r="W74" s="111">
        <f aca="true" t="shared" si="27" ref="W74:AH74">IF(W56="",V74,W56)</f>
      </c>
      <c r="X74" s="111">
        <f t="shared" si="27"/>
      </c>
      <c r="Y74" s="111">
        <f t="shared" si="27"/>
      </c>
      <c r="Z74" s="111">
        <f t="shared" si="27"/>
      </c>
      <c r="AA74" s="111">
        <f t="shared" si="27"/>
      </c>
      <c r="AB74" s="111">
        <f t="shared" si="27"/>
      </c>
      <c r="AC74" s="111">
        <f t="shared" si="27"/>
      </c>
      <c r="AD74" s="111">
        <f t="shared" si="27"/>
      </c>
      <c r="AE74" s="111">
        <f t="shared" si="27"/>
      </c>
      <c r="AF74" s="111">
        <f t="shared" si="27"/>
      </c>
      <c r="AG74" s="111">
        <f t="shared" si="27"/>
      </c>
      <c r="AH74" s="111">
        <f t="shared" si="27"/>
      </c>
      <c r="AI74" s="96"/>
    </row>
    <row r="75" spans="7:35" ht="15" hidden="1">
      <c r="G75" s="118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117" t="str">
        <f t="shared" si="12"/>
        <v>Total de Pessoas Atendidas nas Obras Unidas</v>
      </c>
      <c r="V75" s="111">
        <f t="shared" si="14"/>
      </c>
      <c r="W75" s="111">
        <f aca="true" t="shared" si="28" ref="W75:AH75">IF(W57="",V75,W57)</f>
      </c>
      <c r="X75" s="111">
        <f t="shared" si="28"/>
      </c>
      <c r="Y75" s="111">
        <f t="shared" si="28"/>
      </c>
      <c r="Z75" s="111">
        <f t="shared" si="28"/>
      </c>
      <c r="AA75" s="111">
        <f t="shared" si="28"/>
      </c>
      <c r="AB75" s="111">
        <f t="shared" si="28"/>
      </c>
      <c r="AC75" s="111">
        <f t="shared" si="28"/>
      </c>
      <c r="AD75" s="111">
        <f t="shared" si="28"/>
      </c>
      <c r="AE75" s="111">
        <f t="shared" si="28"/>
      </c>
      <c r="AF75" s="111">
        <f t="shared" si="28"/>
      </c>
      <c r="AG75" s="111">
        <f t="shared" si="28"/>
      </c>
      <c r="AH75" s="111">
        <f t="shared" si="28"/>
      </c>
      <c r="AI75" s="96"/>
    </row>
    <row r="76" spans="7:35" ht="15" hidden="1">
      <c r="G76" s="120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17" t="str">
        <f t="shared" si="12"/>
        <v>Número de Funcionários nas Obras Unidas</v>
      </c>
      <c r="V76" s="111">
        <f t="shared" si="14"/>
      </c>
      <c r="W76" s="111">
        <f aca="true" t="shared" si="29" ref="W76:AH76">IF(W58="",V76,W58)</f>
      </c>
      <c r="X76" s="111">
        <f t="shared" si="29"/>
      </c>
      <c r="Y76" s="111">
        <f t="shared" si="29"/>
      </c>
      <c r="Z76" s="111">
        <f t="shared" si="29"/>
      </c>
      <c r="AA76" s="111">
        <f t="shared" si="29"/>
      </c>
      <c r="AB76" s="111">
        <f t="shared" si="29"/>
      </c>
      <c r="AC76" s="111">
        <f t="shared" si="29"/>
      </c>
      <c r="AD76" s="111">
        <f t="shared" si="29"/>
      </c>
      <c r="AE76" s="111">
        <f t="shared" si="29"/>
      </c>
      <c r="AF76" s="111">
        <f t="shared" si="29"/>
      </c>
      <c r="AG76" s="111">
        <f t="shared" si="29"/>
      </c>
      <c r="AH76" s="111">
        <f t="shared" si="29"/>
      </c>
      <c r="AI76" s="96"/>
    </row>
    <row r="77" spans="21:35" ht="15" hidden="1">
      <c r="U77" s="105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143"/>
      <c r="AI77" s="96"/>
    </row>
    <row r="78" spans="7:35" ht="15" hidden="1">
      <c r="G78" s="174" t="s">
        <v>126</v>
      </c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37" t="s">
        <v>43</v>
      </c>
      <c r="W78" s="137" t="s">
        <v>44</v>
      </c>
      <c r="X78" s="137" t="s">
        <v>45</v>
      </c>
      <c r="Y78" s="137" t="s">
        <v>46</v>
      </c>
      <c r="Z78" s="137" t="s">
        <v>47</v>
      </c>
      <c r="AA78" s="137" t="s">
        <v>48</v>
      </c>
      <c r="AB78" s="137" t="s">
        <v>49</v>
      </c>
      <c r="AC78" s="137" t="s">
        <v>50</v>
      </c>
      <c r="AD78" s="137" t="s">
        <v>51</v>
      </c>
      <c r="AE78" s="137" t="s">
        <v>52</v>
      </c>
      <c r="AF78" s="137" t="s">
        <v>53</v>
      </c>
      <c r="AG78" s="137" t="s">
        <v>42</v>
      </c>
      <c r="AH78" s="136"/>
      <c r="AI78" s="96"/>
    </row>
    <row r="79" spans="21:35" ht="15">
      <c r="U79" s="105"/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  <c r="AF79" s="136"/>
      <c r="AG79" s="136"/>
      <c r="AH79" s="136"/>
      <c r="AI79" s="96"/>
    </row>
    <row r="80" spans="21:35" ht="15">
      <c r="U80" s="105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96"/>
    </row>
    <row r="81" ht="15">
      <c r="U81" s="105"/>
    </row>
    <row r="82" ht="15">
      <c r="U82" s="105"/>
    </row>
    <row r="83" ht="15">
      <c r="U83" s="105"/>
    </row>
    <row r="84" ht="15">
      <c r="U84" s="105"/>
    </row>
    <row r="85" ht="15">
      <c r="U85" s="105"/>
    </row>
    <row r="86" ht="15">
      <c r="U86" s="105"/>
    </row>
    <row r="87" ht="15">
      <c r="U87" s="105"/>
    </row>
    <row r="88" ht="15">
      <c r="U88" s="105"/>
    </row>
    <row r="89" ht="15">
      <c r="U89" s="105"/>
    </row>
    <row r="90" ht="15">
      <c r="U90" s="105"/>
    </row>
  </sheetData>
  <sheetProtection password="CDE6" sheet="1" formatCells="0" formatColumns="0" formatRows="0" insertColumns="0" insertRows="0" insertHyperlinks="0" deleteColumns="0" deleteRows="0" sort="0" autoFilter="0" pivotTables="0"/>
  <mergeCells count="38">
    <mergeCell ref="G40:U41"/>
    <mergeCell ref="A2:U2"/>
    <mergeCell ref="B38:U38"/>
    <mergeCell ref="B35:U35"/>
    <mergeCell ref="B36:U36"/>
    <mergeCell ref="B30:U30"/>
    <mergeCell ref="B10:U10"/>
    <mergeCell ref="B11:U11"/>
    <mergeCell ref="B34:U34"/>
    <mergeCell ref="B20:U20"/>
    <mergeCell ref="B32:U32"/>
    <mergeCell ref="B33:U33"/>
    <mergeCell ref="B21:U21"/>
    <mergeCell ref="B24:U24"/>
    <mergeCell ref="B25:U25"/>
    <mergeCell ref="B26:U26"/>
    <mergeCell ref="A23:U23"/>
    <mergeCell ref="B27:U27"/>
    <mergeCell ref="A1:U1"/>
    <mergeCell ref="A6:U6"/>
    <mergeCell ref="B7:U7"/>
    <mergeCell ref="B8:U8"/>
    <mergeCell ref="B16:U16"/>
    <mergeCell ref="B9:U9"/>
    <mergeCell ref="B12:U12"/>
    <mergeCell ref="B13:U13"/>
    <mergeCell ref="B14:U14"/>
    <mergeCell ref="B15:U15"/>
    <mergeCell ref="B17:U17"/>
    <mergeCell ref="A3:U3"/>
    <mergeCell ref="B31:U31"/>
    <mergeCell ref="B28:U28"/>
    <mergeCell ref="G78:U78"/>
    <mergeCell ref="A4:U4"/>
    <mergeCell ref="B18:U18"/>
    <mergeCell ref="B19:U19"/>
    <mergeCell ref="B37:U37"/>
    <mergeCell ref="B29:U29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39"/>
  <sheetViews>
    <sheetView showGridLines="0" zoomScalePageLayoutView="0" workbookViewId="0" topLeftCell="A4">
      <selection activeCell="AH8" sqref="AH8"/>
    </sheetView>
  </sheetViews>
  <sheetFormatPr defaultColWidth="9.140625" defaultRowHeight="12.75"/>
  <cols>
    <col min="1" max="20" width="2.7109375" style="37" customWidth="1"/>
    <col min="21" max="21" width="2.8515625" style="37" customWidth="1"/>
    <col min="22" max="22" width="10.7109375" style="37" customWidth="1"/>
    <col min="23" max="35" width="2.7109375" style="37" customWidth="1"/>
    <col min="36" max="36" width="3.140625" style="37" customWidth="1"/>
    <col min="37" max="41" width="2.7109375" style="37" customWidth="1"/>
    <col min="42" max="42" width="10.00390625" style="37" customWidth="1"/>
    <col min="43" max="43" width="10.7109375" style="37" customWidth="1"/>
    <col min="44" max="16384" width="9.140625" style="37" customWidth="1"/>
  </cols>
  <sheetData>
    <row r="1" spans="1:43" ht="12.75" customHeight="1">
      <c r="A1" s="270"/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2"/>
      <c r="N1" s="274" t="s">
        <v>0</v>
      </c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6"/>
    </row>
    <row r="2" spans="1:43" ht="14.25" customHeight="1">
      <c r="A2" s="266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73"/>
      <c r="N2" s="277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9"/>
    </row>
    <row r="3" spans="1:43" ht="10.5" customHeight="1">
      <c r="A3" s="266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73"/>
      <c r="N3" s="60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2"/>
    </row>
    <row r="4" spans="1:43" ht="12.75" customHeight="1">
      <c r="A4" s="266"/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73"/>
      <c r="N4" s="280" t="s">
        <v>138</v>
      </c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2"/>
    </row>
    <row r="5" spans="1:43" ht="10.5" customHeight="1">
      <c r="A5" s="266"/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73"/>
      <c r="N5" s="63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5"/>
    </row>
    <row r="6" spans="1:43" ht="12.75">
      <c r="A6" s="266"/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73"/>
      <c r="N6" s="286" t="s">
        <v>139</v>
      </c>
      <c r="O6" s="283"/>
      <c r="P6" s="283"/>
      <c r="Q6" s="283"/>
      <c r="R6" s="283"/>
      <c r="S6" s="283"/>
      <c r="T6" s="283"/>
      <c r="U6" s="283"/>
      <c r="V6" s="283"/>
      <c r="W6" s="285">
        <f>IF($AH$8="","",'Registro de dados e movimentos'!A2)</f>
      </c>
      <c r="X6" s="285"/>
      <c r="Y6" s="285"/>
      <c r="Z6" s="285"/>
      <c r="AA6" s="285"/>
      <c r="AB6" s="285"/>
      <c r="AC6" s="285"/>
      <c r="AD6" s="285"/>
      <c r="AE6" s="285"/>
      <c r="AF6" s="283" t="s">
        <v>33</v>
      </c>
      <c r="AG6" s="283"/>
      <c r="AH6" s="283"/>
      <c r="AI6" s="283"/>
      <c r="AJ6" s="283"/>
      <c r="AK6" s="284">
        <f>IF($AH$8="","",'Registro de dados e movimentos'!V2)</f>
      </c>
      <c r="AL6" s="284"/>
      <c r="AM6" s="284"/>
      <c r="AN6" s="283" t="s">
        <v>35</v>
      </c>
      <c r="AO6" s="283"/>
      <c r="AP6" s="283"/>
      <c r="AQ6" s="112">
        <f>IF($AH$8="","",'Registro de dados e movimentos'!W2)</f>
      </c>
    </row>
    <row r="7" spans="1:43" ht="8.25" customHeight="1">
      <c r="A7" s="266"/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73"/>
      <c r="N7" s="66"/>
      <c r="O7" s="67"/>
      <c r="P7" s="67"/>
      <c r="Q7" s="67"/>
      <c r="R7" s="67"/>
      <c r="S7" s="67"/>
      <c r="T7" s="67"/>
      <c r="U7" s="67"/>
      <c r="V7" s="67"/>
      <c r="W7" s="93"/>
      <c r="X7" s="93"/>
      <c r="Y7" s="93"/>
      <c r="Z7" s="93"/>
      <c r="AA7" s="93"/>
      <c r="AB7" s="93"/>
      <c r="AC7" s="93"/>
      <c r="AD7" s="93"/>
      <c r="AE7" s="93"/>
      <c r="AF7" s="67"/>
      <c r="AG7" s="67"/>
      <c r="AH7" s="67"/>
      <c r="AI7" s="67"/>
      <c r="AJ7" s="67"/>
      <c r="AK7" s="93"/>
      <c r="AL7" s="93"/>
      <c r="AM7" s="93"/>
      <c r="AN7" s="67"/>
      <c r="AO7" s="67"/>
      <c r="AP7" s="93"/>
      <c r="AQ7" s="94"/>
    </row>
    <row r="8" spans="1:43" ht="12.75" customHeight="1">
      <c r="A8" s="63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5"/>
      <c r="N8" s="266" t="s">
        <v>140</v>
      </c>
      <c r="O8" s="267"/>
      <c r="P8" s="267"/>
      <c r="Q8" s="267"/>
      <c r="R8" s="267"/>
      <c r="S8" s="267"/>
      <c r="T8" s="267"/>
      <c r="U8" s="267"/>
      <c r="V8" s="267"/>
      <c r="W8" s="267">
        <f>IF($AH$8="","",'Registro de dados e movimentos'!X2)</f>
      </c>
      <c r="X8" s="267"/>
      <c r="Y8" s="267"/>
      <c r="Z8" s="267"/>
      <c r="AA8" s="267"/>
      <c r="AB8" s="267"/>
      <c r="AC8" s="267"/>
      <c r="AD8" s="267"/>
      <c r="AE8" s="267"/>
      <c r="AF8" s="263" t="str">
        <f>IF(AH8&gt;12,"Anual","MÊS:")</f>
        <v>MÊS:</v>
      </c>
      <c r="AG8" s="263"/>
      <c r="AH8" s="84"/>
      <c r="AI8" s="264">
        <f>IF(AH8="","",HLOOKUP($AH$8,Tabela_Anual,2,FALSE))</f>
      </c>
      <c r="AJ8" s="265"/>
      <c r="AK8" s="265"/>
      <c r="AL8" s="265"/>
      <c r="AM8" s="265"/>
      <c r="AN8" s="265"/>
      <c r="AO8" s="265"/>
      <c r="AP8" s="68" t="s">
        <v>36</v>
      </c>
      <c r="AQ8" s="113">
        <f>IF($AH$8="","",'Registro de dados e movimentos'!Y2)</f>
      </c>
    </row>
    <row r="9" spans="1:43" ht="9" customHeight="1">
      <c r="A9" s="69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1"/>
      <c r="N9" s="69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1"/>
    </row>
    <row r="10" spans="1:43" ht="8.25" customHeight="1">
      <c r="A10" s="72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</row>
    <row r="11" spans="1:43" ht="12.75">
      <c r="A11" s="257" t="s">
        <v>128</v>
      </c>
      <c r="B11" s="257"/>
      <c r="C11" s="257"/>
      <c r="D11" s="257"/>
      <c r="E11" s="257"/>
      <c r="F11" s="257"/>
      <c r="G11" s="257"/>
      <c r="H11" s="257"/>
      <c r="I11" s="219">
        <f>IF($AH$8="","",HLOOKUP($AH$8,Tabela2,23,FALSE))</f>
      </c>
      <c r="J11" s="221"/>
      <c r="K11" s="257" t="s">
        <v>39</v>
      </c>
      <c r="L11" s="257"/>
      <c r="M11" s="257"/>
      <c r="N11" s="257"/>
      <c r="O11" s="257"/>
      <c r="P11" s="257"/>
      <c r="Q11" s="257"/>
      <c r="R11" s="257"/>
      <c r="S11" s="257"/>
      <c r="T11" s="219">
        <f>IF($AH$8="","",HLOOKUP($AH$8,Tabela2,22,FALSE))</f>
      </c>
      <c r="U11" s="221"/>
      <c r="V11" s="257" t="s">
        <v>38</v>
      </c>
      <c r="W11" s="257"/>
      <c r="X11" s="257"/>
      <c r="Y11" s="255">
        <f>IF($AH$8="","",HLOOKUP($AH$8,Tabela2,21,FALSE))</f>
      </c>
      <c r="Z11" s="256"/>
      <c r="AA11" s="257" t="s">
        <v>129</v>
      </c>
      <c r="AB11" s="257"/>
      <c r="AC11" s="257"/>
      <c r="AD11" s="257"/>
      <c r="AE11" s="257"/>
      <c r="AF11" s="257"/>
      <c r="AG11" s="257"/>
      <c r="AH11" s="257"/>
      <c r="AI11" s="255">
        <f>IF($AH$8="","",HLOOKUP($AH$8,Tabela2,24,FALSE))</f>
      </c>
      <c r="AJ11" s="256"/>
      <c r="AK11" s="257" t="s">
        <v>130</v>
      </c>
      <c r="AL11" s="257"/>
      <c r="AM11" s="257"/>
      <c r="AN11" s="257"/>
      <c r="AO11" s="257"/>
      <c r="AP11" s="257"/>
      <c r="AQ11" s="102">
        <f>IF($AH$8="","",HLOOKUP($AH$8,Tabela2,25,FALSE))</f>
      </c>
    </row>
    <row r="12" spans="1:43" ht="8.25" customHeight="1">
      <c r="A12" s="74"/>
      <c r="B12" s="36"/>
      <c r="C12" s="36"/>
      <c r="D12" s="36"/>
      <c r="E12" s="36"/>
      <c r="F12" s="36"/>
      <c r="G12" s="36"/>
      <c r="H12" s="36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36"/>
      <c r="X12" s="36"/>
      <c r="Y12" s="36"/>
      <c r="Z12" s="36"/>
      <c r="AA12" s="36"/>
      <c r="AB12" s="36"/>
      <c r="AC12" s="36"/>
      <c r="AD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</row>
    <row r="13" spans="1:43" ht="12.75">
      <c r="A13" s="257" t="s">
        <v>123</v>
      </c>
      <c r="B13" s="257"/>
      <c r="C13" s="257"/>
      <c r="D13" s="257"/>
      <c r="E13" s="257"/>
      <c r="F13" s="257"/>
      <c r="G13" s="258">
        <f>IF(SUM(N13,T13,W13)=0,"",SUM(N13,T13,W13))</f>
      </c>
      <c r="H13" s="258"/>
      <c r="I13" s="258"/>
      <c r="J13" s="259" t="s">
        <v>30</v>
      </c>
      <c r="K13" s="259"/>
      <c r="L13" s="259"/>
      <c r="M13" s="259"/>
      <c r="N13" s="255">
        <f>IF($AH$8="","",HLOOKUP($AH$8,Tabela2,26,FALSE))</f>
      </c>
      <c r="O13" s="256"/>
      <c r="P13" s="259" t="s">
        <v>31</v>
      </c>
      <c r="Q13" s="259"/>
      <c r="R13" s="259"/>
      <c r="S13" s="259"/>
      <c r="T13" s="268">
        <f>IF($AH$8="","",HLOOKUP($AH$8,Tabela2,27,FALSE))</f>
      </c>
      <c r="U13" s="269"/>
      <c r="V13" s="75" t="s">
        <v>37</v>
      </c>
      <c r="W13" s="255">
        <f>IF($AH$8="","",HLOOKUP($AH$8,Tabela2,28,FALSE))</f>
      </c>
      <c r="X13" s="256"/>
      <c r="Y13" s="257" t="s">
        <v>32</v>
      </c>
      <c r="Z13" s="257"/>
      <c r="AA13" s="257"/>
      <c r="AB13" s="257"/>
      <c r="AC13" s="255">
        <f>IF($AH$8="","",HLOOKUP($AH$8,Tabela2,29,FALSE))</f>
      </c>
      <c r="AD13" s="256"/>
      <c r="AE13" s="257" t="s">
        <v>40</v>
      </c>
      <c r="AF13" s="257"/>
      <c r="AG13" s="257"/>
      <c r="AH13" s="257"/>
      <c r="AI13" s="257"/>
      <c r="AJ13" s="257"/>
      <c r="AK13" s="255">
        <f>IF($AH$8="","",HLOOKUP($AH$8,Tabela2,30,FALSE))</f>
      </c>
      <c r="AL13" s="256"/>
      <c r="AM13" s="257" t="s">
        <v>41</v>
      </c>
      <c r="AN13" s="257"/>
      <c r="AO13" s="257"/>
      <c r="AP13" s="257"/>
      <c r="AQ13" s="102">
        <f>IF($AH$8="","",HLOOKUP($AH$8,Tabela2,31,FALSE))</f>
      </c>
    </row>
    <row r="14" spans="1:43" ht="7.5" customHeight="1">
      <c r="A14" s="76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</row>
    <row r="15" spans="1:43" ht="14.25" customHeight="1">
      <c r="A15" s="260" t="s">
        <v>131</v>
      </c>
      <c r="B15" s="261"/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  <c r="AM15" s="261"/>
      <c r="AN15" s="261"/>
      <c r="AO15" s="261"/>
      <c r="AP15" s="261"/>
      <c r="AQ15" s="262"/>
    </row>
    <row r="16" spans="1:43" ht="14.25" customHeight="1">
      <c r="A16" s="188" t="s">
        <v>6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43" t="s">
        <v>54</v>
      </c>
      <c r="W16" s="188" t="s">
        <v>9</v>
      </c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49" t="s">
        <v>54</v>
      </c>
    </row>
    <row r="17" spans="1:43" ht="16.5" customHeight="1">
      <c r="A17" s="131" t="s">
        <v>68</v>
      </c>
      <c r="B17" s="179" t="str">
        <f>IF('Registro de dados e movimentos'!B7="","",'Registro de dados e movimentos'!B7)</f>
        <v>Coleta na reunião mensal </v>
      </c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80"/>
      <c r="V17" s="44">
        <f>IF($AH$8="","",IF(HLOOKUP($AH$8,Tabela_Anual,3,FALSE)="","",HLOOKUP($AH$8,Tabela_Anual,3,FALSE)))</f>
      </c>
      <c r="W17" s="132" t="s">
        <v>73</v>
      </c>
      <c r="X17" s="207" t="str">
        <f>IF('Registro de dados e movimentos'!B24="","",'Registro de dados e movimentos'!B24)</f>
        <v>Despesas Administrativas e de Funcionamento do CM</v>
      </c>
      <c r="Y17" s="207"/>
      <c r="Z17" s="207"/>
      <c r="AA17" s="207"/>
      <c r="AB17" s="207"/>
      <c r="AC17" s="207"/>
      <c r="AD17" s="207"/>
      <c r="AE17" s="207"/>
      <c r="AF17" s="207"/>
      <c r="AG17" s="207"/>
      <c r="AH17" s="207"/>
      <c r="AI17" s="207"/>
      <c r="AJ17" s="207"/>
      <c r="AK17" s="207"/>
      <c r="AL17" s="207"/>
      <c r="AM17" s="207"/>
      <c r="AN17" s="207"/>
      <c r="AO17" s="207"/>
      <c r="AP17" s="208"/>
      <c r="AQ17" s="44">
        <f>IF($AH$8="","",IF(HLOOKUP($AH$8,Tabela_Anual,20,FALSE)="","",HLOOKUP($AH$8,Tabela_Anual,20,FALSE)))</f>
      </c>
    </row>
    <row r="18" spans="1:43" ht="16.5" customHeight="1">
      <c r="A18" s="132" t="s">
        <v>69</v>
      </c>
      <c r="B18" s="179" t="str">
        <f>IF('Registro de dados e movimentos'!B8="","",'Registro de dados e movimentos'!B8)</f>
        <v>Décimas Recebidas dos CC´s</v>
      </c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80"/>
      <c r="V18" s="44">
        <f>IF($AH$8="","",IF(HLOOKUP($AH$8,Tabela_Anual,4,FALSE)="","",HLOOKUP($AH$8,Tabela_Anual,4,FALSE)))</f>
      </c>
      <c r="W18" s="85" t="s">
        <v>74</v>
      </c>
      <c r="X18" s="207" t="str">
        <f>IF('Registro de dados e movimentos'!B25="","",'Registro de dados e movimentos'!B25)</f>
        <v>Despesas com Formação dos Vicentinos (Eventos da ECAFO, CCA, CJ etc.)</v>
      </c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8"/>
      <c r="AQ18" s="44">
        <f>IF($AH$8="","",IF(HLOOKUP($AH$8,Tabela_Anual,21,FALSE)="","",HLOOKUP($AH$8,Tabela_Anual,21,FALSE)))</f>
      </c>
    </row>
    <row r="19" spans="1:43" ht="16.5" customHeight="1">
      <c r="A19" s="132" t="s">
        <v>61</v>
      </c>
      <c r="B19" s="179" t="str">
        <f>IF('Registro de dados e movimentos'!B9="","",'Registro de dados e movimentos'!B9)</f>
        <v>Receitas Líquidas com Eventos (Rifa, Bazar, almoços etc.)</v>
      </c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80"/>
      <c r="V19" s="44">
        <f>IF($AH$8="","",IF(HLOOKUP($AH$8,Tabela_Anual,5,FALSE)="","",HLOOKUP($AH$8,Tabela_Anual,5,FALSE)))</f>
      </c>
      <c r="W19" s="85" t="s">
        <v>34</v>
      </c>
      <c r="X19" s="207">
        <f>IF('Registro de dados e movimentos'!B26="","",'Registro de dados e movimentos'!B26)</f>
      </c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7"/>
      <c r="AO19" s="207"/>
      <c r="AP19" s="208"/>
      <c r="AQ19" s="44">
        <f>IF($AH$8="","",IF(HLOOKUP($AH$8,Tabela_Anual,22,FALSE)="","",HLOOKUP($AH$8,Tabela_Anual,22,FALSE)))</f>
      </c>
    </row>
    <row r="20" spans="1:43" ht="16.5" customHeight="1">
      <c r="A20" s="85" t="s">
        <v>62</v>
      </c>
      <c r="B20" s="179" t="str">
        <f>IF('Registro de dados e movimentos'!B10="","",'Registro de dados e movimentos'!B10)</f>
        <v>Doações recebidas</v>
      </c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80"/>
      <c r="V20" s="44">
        <f>IF($AH$8="","",IF(HLOOKUP($AH$8,Tabela_Anual,6,FALSE)="","",HLOOKUP($AH$8,Tabela_Anual,6,FALSE)))</f>
      </c>
      <c r="W20" s="85" t="s">
        <v>75</v>
      </c>
      <c r="X20" s="207" t="str">
        <f>IF('Registro de dados e movimentos'!B27="","",'Registro de dados e movimentos'!B27)</f>
        <v>Despesas com Projetos Sociais</v>
      </c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AN20" s="207"/>
      <c r="AO20" s="207"/>
      <c r="AP20" s="208"/>
      <c r="AQ20" s="44">
        <f>IF($AH$8="","",IF(HLOOKUP($AH$8,Tabela_Anual,23,FALSE)="","",HLOOKUP($AH$8,Tabela_Anual,23,FALSE)))</f>
      </c>
    </row>
    <row r="21" spans="1:43" ht="16.5" customHeight="1">
      <c r="A21" s="85" t="s">
        <v>63</v>
      </c>
      <c r="B21" s="179" t="str">
        <f>IF('Registro de dados e movimentos'!B11="","",'Registro de dados e movimentos'!B11)</f>
        <v>Outras Receitas Sujeitas a Décimas (Dividendos rendimentos etc.)</v>
      </c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80"/>
      <c r="V21" s="44">
        <f>IF($AH$8="","",IF(HLOOKUP($AH$8,Tabela_Anual,7,FALSE)="","",HLOOKUP($AH$8,Tabela_Anual,7,FALSE)))</f>
      </c>
      <c r="W21" s="85" t="s">
        <v>76</v>
      </c>
      <c r="X21" s="207" t="str">
        <f>IF('Registro de dados e movimentos'!B28="","",'Registro de dados e movimentos'!B28)</f>
        <v>União Fraternal (Contribuições a Unidades Vicentinas)                                      </v>
      </c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8"/>
      <c r="AQ21" s="44">
        <f>IF($AH$8="","",IF(HLOOKUP($AH$8,Tabela_Anual,24,FALSE)="","",HLOOKUP($AH$8,Tabela_Anual,24,FALSE)))</f>
      </c>
    </row>
    <row r="22" spans="1:43" ht="16.5" customHeight="1">
      <c r="A22" s="98" t="s">
        <v>64</v>
      </c>
      <c r="B22" s="205" t="str">
        <f>IF('Registro de dados e movimentos'!B12="","",'Registro de dados e movimentos'!B12)</f>
        <v>Subtotal (Valor base para cálculo da Décima do mês) </v>
      </c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6"/>
      <c r="V22" s="146">
        <f>IF(SUM(V17:V21)=0,"",SUM(V17:V21))</f>
      </c>
      <c r="W22" s="85" t="s">
        <v>7</v>
      </c>
      <c r="X22" s="207">
        <f>IF('Registro de dados e movimentos'!B29="","",'Registro de dados e movimentos'!B29)</f>
      </c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  <c r="AN22" s="207"/>
      <c r="AO22" s="207"/>
      <c r="AP22" s="208"/>
      <c r="AQ22" s="44">
        <f>IF($AH$8="","",IF(HLOOKUP($AH$8,Tabela_Anual,25,FALSE)="","",HLOOKUP($AH$8,Tabela_Anual,25,FALSE)))</f>
      </c>
    </row>
    <row r="23" spans="1:43" ht="16.5" customHeight="1">
      <c r="A23" s="85" t="s">
        <v>65</v>
      </c>
      <c r="B23" s="179" t="str">
        <f>IF('Registro de dados e movimentos'!B13="","",'Registro de dados e movimentos'!B13)</f>
        <v>Subvenções Oficiais</v>
      </c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80"/>
      <c r="V23" s="46">
        <f>IF($AH$8="","",IF(HLOOKUP($AH$8,Tabela_Anual,9,FALSE)="","",HLOOKUP($AH$8,Tabela_Anual,9,FALSE)))</f>
      </c>
      <c r="W23" s="85" t="s">
        <v>8</v>
      </c>
      <c r="X23" s="207">
        <f>IF('Registro de dados e movimentos'!B30="","",'Registro de dados e movimentos'!B30)</f>
      </c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07"/>
      <c r="AP23" s="208"/>
      <c r="AQ23" s="44">
        <f>IF($AH$8="","",IF(HLOOKUP($AH$8,Tabela_Anual,26,FALSE)="","",HLOOKUP($AH$8,Tabela_Anual,26,FALSE)))</f>
      </c>
    </row>
    <row r="24" spans="1:43" ht="16.5" customHeight="1">
      <c r="A24" s="85" t="s">
        <v>66</v>
      </c>
      <c r="B24" s="179" t="str">
        <f>IF('Registro de dados e movimentos'!B14="","",'Registro de dados e movimentos'!B14)</f>
        <v>União Fraternal  (Contribuições Recebidas de Unidades Vicentinas)</v>
      </c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80"/>
      <c r="V24" s="46">
        <f>IF($AH$8="","",IF(HLOOKUP($AH$8,Tabela_Anual,10,FALSE)="","",HLOOKUP($AH$8,Tabela_Anual,10,FALSE)))</f>
      </c>
      <c r="W24" s="85" t="s">
        <v>60</v>
      </c>
      <c r="X24" s="207">
        <f>IF('Registro de dados e movimentos'!B31="","",'Registro de dados e movimentos'!B31)</f>
      </c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07"/>
      <c r="AK24" s="207"/>
      <c r="AL24" s="207"/>
      <c r="AM24" s="207"/>
      <c r="AN24" s="207"/>
      <c r="AO24" s="207"/>
      <c r="AP24" s="208"/>
      <c r="AQ24" s="44">
        <f>IF($AH$8="","",IF(HLOOKUP($AH$8,Tabela_Anual,27,FALSE)="","",HLOOKUP($AH$8,Tabela_Anual,27,FALSE)))</f>
      </c>
    </row>
    <row r="25" spans="1:43" ht="16.5" customHeight="1">
      <c r="A25" s="85" t="s">
        <v>67</v>
      </c>
      <c r="B25" s="253" t="str">
        <f>IF('Registro de dados e movimentos'!B15="","",'Registro de dados e movimentos'!B15)</f>
        <v>Duocentésima e Meia (2,5% recebido das O.Unidas - Parcelas CM e CNB)</v>
      </c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4"/>
      <c r="V25" s="46">
        <f>IF($AH$8="","",IF(HLOOKUP($AH$8,Tabela_Anual,11,FALSE)="","",HLOOKUP($AH$8,Tabela_Anual,11,FALSE)))</f>
      </c>
      <c r="W25" s="133" t="s">
        <v>77</v>
      </c>
      <c r="X25" s="209" t="str">
        <f>IF('Registro de dados e movimentos'!B32="","",'Registro de dados e movimentos'!B32)</f>
        <v>Décima paga ao Conselho Nacional (10% do valor da linha 6)</v>
      </c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10"/>
      <c r="AQ25" s="47">
        <f>IF($AH$8="","",IF(HLOOKUP($AH$8,Tabela_Anual,28,FALSE)="","",HLOOKUP($AH$8,Tabela_Anual,28,FALSE)))</f>
      </c>
    </row>
    <row r="26" spans="1:43" ht="14.25" customHeight="1">
      <c r="A26" s="86" t="s">
        <v>2</v>
      </c>
      <c r="B26" s="179">
        <f>IF('Registro de dados e movimentos'!B16="","",'Registro de dados e movimentos'!B16)</f>
      </c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80"/>
      <c r="V26" s="46">
        <f>IF($AH$8="","",IF(HLOOKUP($AH$8,Tabela_Anual,12,FALSE)="","",HLOOKUP($AH$8,Tabela_Anual,12,FALSE)))</f>
      </c>
      <c r="W26" s="134" t="s">
        <v>78</v>
      </c>
      <c r="X26" s="209" t="str">
        <f>IF('Registro de dados e movimentos'!B33="","",'Registro de dados e movimentos'!B33)</f>
        <v>Duocentésima e Meia repassada ao Conselho Nacional</v>
      </c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09"/>
      <c r="AM26" s="209"/>
      <c r="AN26" s="209"/>
      <c r="AO26" s="209"/>
      <c r="AP26" s="210"/>
      <c r="AQ26" s="47">
        <f>IF($AH$8="","",IF(HLOOKUP($AH$8,Tabela_Anual,29,FALSE)="","",HLOOKUP($AH$8,Tabela_Anual,29,FALSE)))</f>
      </c>
    </row>
    <row r="27" spans="1:43" ht="15" customHeight="1">
      <c r="A27" s="86" t="s">
        <v>3</v>
      </c>
      <c r="B27" s="179">
        <f>IF('Registro de dados e movimentos'!B17="","",'Registro de dados e movimentos'!B17)</f>
      </c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80"/>
      <c r="V27" s="46">
        <f>IF($AH$8="","",IF(HLOOKUP($AH$8,Tabela_Anual,13,FALSE)="","",HLOOKUP($AH$8,Tabela_Anual,13,FALSE)))</f>
      </c>
      <c r="W27" s="132" t="str">
        <f>'Registro de dados e movimentos'!A34</f>
        <v>26.</v>
      </c>
      <c r="X27" s="207">
        <f>IF('Registro de dados e movimentos'!B34="","",'Registro de dados e movimentos'!B34)</f>
      </c>
      <c r="Y27" s="207"/>
      <c r="Z27" s="207"/>
      <c r="AA27" s="207"/>
      <c r="AB27" s="207"/>
      <c r="AC27" s="207"/>
      <c r="AD27" s="207"/>
      <c r="AE27" s="207"/>
      <c r="AF27" s="207"/>
      <c r="AG27" s="207"/>
      <c r="AH27" s="207"/>
      <c r="AI27" s="207"/>
      <c r="AJ27" s="207"/>
      <c r="AK27" s="207"/>
      <c r="AL27" s="207"/>
      <c r="AM27" s="207"/>
      <c r="AN27" s="207"/>
      <c r="AO27" s="207"/>
      <c r="AP27" s="208"/>
      <c r="AQ27" s="44">
        <f>IF($AH$8="","",IF(HLOOKUP($AH$8,Tabela_Anual,30,FALSE)="","",HLOOKUP($AH$8,Tabela_Anual,30,FALSE)))</f>
      </c>
    </row>
    <row r="28" spans="1:43" ht="16.5" customHeight="1">
      <c r="A28" s="85" t="s">
        <v>70</v>
      </c>
      <c r="B28" s="179" t="str">
        <f>IF('Registro de dados e movimentos'!B18="","",'Registro de dados e movimentos'!B18)</f>
        <v>Recebimentos para Repasses</v>
      </c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80"/>
      <c r="V28" s="46">
        <f>IF($AH$8="","",IF(HLOOKUP($AH$8,Tabela_Anual,14,FALSE)="","",HLOOKUP($AH$8,Tabela_Anual,14,FALSE)))</f>
      </c>
      <c r="W28" s="132" t="s">
        <v>72</v>
      </c>
      <c r="X28" s="209" t="str">
        <f>IF('Registro de dados e movimentos'!B35="","",'Registro de dados e movimentos'!B35)</f>
        <v>Repasses Referentes a linha 12</v>
      </c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  <c r="AN28" s="209"/>
      <c r="AO28" s="209"/>
      <c r="AP28" s="210"/>
      <c r="AQ28" s="47">
        <f>IF($AH$8="","",IF(HLOOKUP($AH$8,Tabela_Anual,31,FALSE)="","",HLOOKUP($AH$8,Tabela_Anual,31,FALSE)))</f>
      </c>
    </row>
    <row r="29" spans="1:43" ht="16.5" customHeight="1">
      <c r="A29" s="133" t="s">
        <v>71</v>
      </c>
      <c r="B29" s="205" t="str">
        <f>IF('Registro de dados e movimentos'!B19="","",'Registro de dados e movimentos'!B19)</f>
        <v>Total dos Recebimentos (Somar da linha 06 a linha 12)</v>
      </c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6"/>
      <c r="V29" s="47">
        <f>IF(SUM(V22:V28)=0,"",SUM(V22:V28))</f>
      </c>
      <c r="W29" s="133" t="s">
        <v>79</v>
      </c>
      <c r="X29" s="209" t="str">
        <f>IF('Registro de dados e movimentos'!B36="","",'Registro de dados e movimentos'!B36)</f>
        <v>Total dos Pagamentos (Somar da linha 16 a linha 27)</v>
      </c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209"/>
      <c r="AJ29" s="209"/>
      <c r="AK29" s="209"/>
      <c r="AL29" s="209"/>
      <c r="AM29" s="209"/>
      <c r="AN29" s="209"/>
      <c r="AO29" s="209"/>
      <c r="AP29" s="210"/>
      <c r="AQ29" s="51">
        <f>IF(SUM(AQ17:AQ28)=0,"",SUM(AQ17:AQ28))</f>
      </c>
    </row>
    <row r="30" spans="1:43" ht="16.5" customHeight="1">
      <c r="A30" s="134" t="s">
        <v>82</v>
      </c>
      <c r="B30" s="205" t="str">
        <f>IF('Registro de dados e movimentos'!B20="","",'Registro de dados e movimentos'!B20)</f>
        <v>Saldo no início do mês (Igual ao Saldo final do mês anterior)</v>
      </c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6"/>
      <c r="V30" s="44">
        <f>IF($AH$8="","",IF(HLOOKUP($AH$8,Tabela_Anual,16,FALSE)="","",HLOOKUP($AH$8,Tabela_Anual,16,FALSE)))</f>
      </c>
      <c r="W30" s="133" t="s">
        <v>80</v>
      </c>
      <c r="X30" s="209" t="str">
        <f>IF('Registro de dados e movimentos'!B37="","",'Registro de dados e movimentos'!B37)</f>
        <v>Saldo no final do mês (linha 15 - linha 28)</v>
      </c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  <c r="AL30" s="209"/>
      <c r="AM30" s="209"/>
      <c r="AN30" s="209"/>
      <c r="AO30" s="209"/>
      <c r="AP30" s="210"/>
      <c r="AQ30" s="51">
        <f>IF($AH$8="","",IF(HLOOKUP($AH$8,Tabela_Anual,33,FALSE)="","",HLOOKUP($AH$8,Tabela_Anual,33,FALSE)))</f>
      </c>
    </row>
    <row r="31" spans="1:43" ht="14.25" customHeight="1">
      <c r="A31" s="135" t="s">
        <v>83</v>
      </c>
      <c r="B31" s="191" t="str">
        <f>IF('Registro de dados e movimentos'!B21="","",'Registro de dados e movimentos'!B21)</f>
        <v>Total Recebimentos + Saldo início do mês (linha 13 + linha 14)</v>
      </c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2"/>
      <c r="V31" s="48">
        <f>IF(SUM(V29:V30)=0,"",SUM(V29:V30))</f>
      </c>
      <c r="W31" s="135" t="s">
        <v>81</v>
      </c>
      <c r="X31" s="191" t="str">
        <f>IF('Registro de dados e movimentos'!B38="","",'Registro de dados e movimentos'!B38)</f>
        <v>Total dos Pagamentos + Saldo Final do mês (Somar linha 28 + linha 29)</v>
      </c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2"/>
      <c r="AQ31" s="52">
        <f>IF(SUM(AQ29:AQ30)=0,"",SUM(AQ29:AQ30))</f>
      </c>
    </row>
    <row r="32" spans="1:43" ht="4.5" customHeight="1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9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80"/>
    </row>
    <row r="33" spans="1:43" ht="16.5" customHeight="1">
      <c r="A33" s="232" t="s">
        <v>10</v>
      </c>
      <c r="B33" s="233"/>
      <c r="C33" s="233"/>
      <c r="D33" s="233"/>
      <c r="E33" s="233"/>
      <c r="F33" s="234"/>
      <c r="G33" s="250" t="s">
        <v>13</v>
      </c>
      <c r="H33" s="251"/>
      <c r="I33" s="251"/>
      <c r="J33" s="251"/>
      <c r="K33" s="252"/>
      <c r="L33" s="232" t="s">
        <v>15</v>
      </c>
      <c r="M33" s="233"/>
      <c r="N33" s="233"/>
      <c r="O33" s="233"/>
      <c r="P33" s="233"/>
      <c r="Q33" s="234"/>
      <c r="R33" s="232" t="s">
        <v>28</v>
      </c>
      <c r="S33" s="233"/>
      <c r="T33" s="233"/>
      <c r="U33" s="234"/>
      <c r="V33" s="247" t="s">
        <v>26</v>
      </c>
      <c r="W33" s="248"/>
      <c r="X33" s="249"/>
      <c r="Y33" s="232" t="s">
        <v>27</v>
      </c>
      <c r="Z33" s="233"/>
      <c r="AA33" s="233"/>
      <c r="AB33" s="233"/>
      <c r="AC33" s="233"/>
      <c r="AD33" s="233"/>
      <c r="AE33" s="234"/>
      <c r="AF33" s="235"/>
      <c r="AG33" s="236"/>
      <c r="AH33" s="236"/>
      <c r="AI33" s="236"/>
      <c r="AJ33" s="236"/>
      <c r="AK33" s="236"/>
      <c r="AL33" s="236"/>
      <c r="AM33" s="236"/>
      <c r="AN33" s="237"/>
      <c r="AO33" s="241"/>
      <c r="AP33" s="242"/>
      <c r="AQ33" s="243"/>
    </row>
    <row r="34" spans="1:43" ht="15.75" customHeight="1">
      <c r="A34" s="214" t="s">
        <v>11</v>
      </c>
      <c r="B34" s="215"/>
      <c r="C34" s="215"/>
      <c r="D34" s="215"/>
      <c r="E34" s="215"/>
      <c r="F34" s="216"/>
      <c r="G34" s="214" t="s">
        <v>12</v>
      </c>
      <c r="H34" s="215"/>
      <c r="I34" s="215"/>
      <c r="J34" s="215"/>
      <c r="K34" s="216"/>
      <c r="L34" s="214" t="s">
        <v>14</v>
      </c>
      <c r="M34" s="215"/>
      <c r="N34" s="215"/>
      <c r="O34" s="215"/>
      <c r="P34" s="215"/>
      <c r="Q34" s="216"/>
      <c r="R34" s="214" t="s">
        <v>25</v>
      </c>
      <c r="S34" s="215"/>
      <c r="T34" s="215"/>
      <c r="U34" s="216"/>
      <c r="V34" s="211" t="s">
        <v>29</v>
      </c>
      <c r="W34" s="212"/>
      <c r="X34" s="213"/>
      <c r="Y34" s="214" t="s">
        <v>28</v>
      </c>
      <c r="Z34" s="215"/>
      <c r="AA34" s="215"/>
      <c r="AB34" s="215"/>
      <c r="AC34" s="215"/>
      <c r="AD34" s="215"/>
      <c r="AE34" s="216"/>
      <c r="AF34" s="238"/>
      <c r="AG34" s="239"/>
      <c r="AH34" s="239"/>
      <c r="AI34" s="239"/>
      <c r="AJ34" s="239"/>
      <c r="AK34" s="239"/>
      <c r="AL34" s="239"/>
      <c r="AM34" s="239"/>
      <c r="AN34" s="240"/>
      <c r="AO34" s="244"/>
      <c r="AP34" s="245"/>
      <c r="AQ34" s="246"/>
    </row>
    <row r="35" spans="1:43" ht="15.75" customHeight="1">
      <c r="A35" s="218">
        <f>IF($AH$8="","",IF(HLOOKUP($AH$8,Tabela2,32,FALSE)=0,"",HLOOKUP($AH$8,Tabela2,32,FALSE)))</f>
      </c>
      <c r="B35" s="218"/>
      <c r="C35" s="218"/>
      <c r="D35" s="218"/>
      <c r="E35" s="218"/>
      <c r="F35" s="218"/>
      <c r="G35" s="218">
        <f>IF($AH$8="","",HLOOKUP($AH$8,Tabela2,33,FALSE))</f>
      </c>
      <c r="H35" s="218"/>
      <c r="I35" s="218"/>
      <c r="J35" s="218"/>
      <c r="K35" s="218"/>
      <c r="L35" s="218">
        <f>IF($AH$8="","",HLOOKUP($AH$8,Tabela2,34,FALSE))</f>
      </c>
      <c r="M35" s="218"/>
      <c r="N35" s="218"/>
      <c r="O35" s="218"/>
      <c r="P35" s="218"/>
      <c r="Q35" s="218"/>
      <c r="R35" s="218">
        <f>IF($AH$8="","",HLOOKUP($AH$8,Tabela2,35,FALSE))</f>
      </c>
      <c r="S35" s="218"/>
      <c r="T35" s="218"/>
      <c r="U35" s="218"/>
      <c r="V35" s="219">
        <f>IF($AH$8="","",HLOOKUP($AH$8,Tabela2,36,FALSE))</f>
      </c>
      <c r="W35" s="220"/>
      <c r="X35" s="221"/>
      <c r="Y35" s="218">
        <f>IF($AH$8="","",HLOOKUP($AH$8,Tabela2,37,FALSE))</f>
      </c>
      <c r="Z35" s="218"/>
      <c r="AA35" s="218"/>
      <c r="AB35" s="218"/>
      <c r="AC35" s="218"/>
      <c r="AD35" s="218"/>
      <c r="AE35" s="218"/>
      <c r="AF35" s="222"/>
      <c r="AG35" s="222"/>
      <c r="AH35" s="222"/>
      <c r="AI35" s="222"/>
      <c r="AJ35" s="222"/>
      <c r="AK35" s="222"/>
      <c r="AL35" s="222"/>
      <c r="AM35" s="222"/>
      <c r="AN35" s="222"/>
      <c r="AO35" s="219"/>
      <c r="AP35" s="220"/>
      <c r="AQ35" s="221"/>
    </row>
    <row r="36" spans="1:43" ht="16.5" customHeight="1">
      <c r="A36" s="81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229" t="s">
        <v>1</v>
      </c>
      <c r="AI36" s="230"/>
      <c r="AJ36" s="230"/>
      <c r="AK36" s="230"/>
      <c r="AL36" s="230"/>
      <c r="AM36" s="230"/>
      <c r="AN36" s="230"/>
      <c r="AO36" s="230"/>
      <c r="AP36" s="230"/>
      <c r="AQ36" s="231"/>
    </row>
    <row r="37" spans="1:43" ht="16.5" customHeight="1">
      <c r="A37" s="81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223" t="s">
        <v>132</v>
      </c>
      <c r="AI37" s="224"/>
      <c r="AJ37" s="224"/>
      <c r="AK37" s="224"/>
      <c r="AL37" s="224"/>
      <c r="AM37" s="224"/>
      <c r="AN37" s="224"/>
      <c r="AO37" s="224"/>
      <c r="AP37" s="224"/>
      <c r="AQ37" s="225"/>
    </row>
    <row r="38" spans="1:43" ht="12.75" customHeight="1">
      <c r="A38" s="81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3"/>
      <c r="X38" s="83"/>
      <c r="Y38" s="83"/>
      <c r="Z38" s="83"/>
      <c r="AA38" s="83"/>
      <c r="AB38" s="83"/>
      <c r="AC38" s="83"/>
      <c r="AD38" s="81"/>
      <c r="AE38" s="81"/>
      <c r="AF38" s="81"/>
      <c r="AG38" s="81"/>
      <c r="AH38" s="223"/>
      <c r="AI38" s="224"/>
      <c r="AJ38" s="224"/>
      <c r="AK38" s="224"/>
      <c r="AL38" s="224"/>
      <c r="AM38" s="224"/>
      <c r="AN38" s="224"/>
      <c r="AO38" s="224"/>
      <c r="AP38" s="224"/>
      <c r="AQ38" s="225"/>
    </row>
    <row r="39" spans="1:43" ht="16.5" customHeight="1">
      <c r="A39" s="217" t="s">
        <v>133</v>
      </c>
      <c r="B39" s="217"/>
      <c r="C39" s="217"/>
      <c r="D39" s="217"/>
      <c r="E39" s="217"/>
      <c r="F39" s="217"/>
      <c r="G39" s="217"/>
      <c r="H39" s="217"/>
      <c r="I39" s="217"/>
      <c r="J39" s="217"/>
      <c r="K39" s="81"/>
      <c r="L39" s="217" t="s">
        <v>134</v>
      </c>
      <c r="M39" s="217"/>
      <c r="N39" s="217"/>
      <c r="O39" s="217"/>
      <c r="P39" s="217"/>
      <c r="Q39" s="217"/>
      <c r="R39" s="217"/>
      <c r="S39" s="217"/>
      <c r="T39" s="217"/>
      <c r="U39" s="217"/>
      <c r="V39" s="81"/>
      <c r="W39" s="217" t="s">
        <v>135</v>
      </c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26"/>
      <c r="AI39" s="227"/>
      <c r="AJ39" s="227"/>
      <c r="AK39" s="227"/>
      <c r="AL39" s="227"/>
      <c r="AM39" s="227"/>
      <c r="AN39" s="227"/>
      <c r="AO39" s="227"/>
      <c r="AP39" s="227"/>
      <c r="AQ39" s="228"/>
    </row>
  </sheetData>
  <sheetProtection password="CDE6" sheet="1" formatColumns="0" formatRows="0"/>
  <mergeCells count="93">
    <mergeCell ref="A1:M7"/>
    <mergeCell ref="N1:AQ2"/>
    <mergeCell ref="N4:AQ4"/>
    <mergeCell ref="AF6:AJ6"/>
    <mergeCell ref="AK6:AM6"/>
    <mergeCell ref="AN6:AP6"/>
    <mergeCell ref="W6:AE6"/>
    <mergeCell ref="N6:V6"/>
    <mergeCell ref="AF8:AG8"/>
    <mergeCell ref="AI8:AO8"/>
    <mergeCell ref="N8:V8"/>
    <mergeCell ref="W8:AE8"/>
    <mergeCell ref="N13:O13"/>
    <mergeCell ref="P13:S13"/>
    <mergeCell ref="T13:U13"/>
    <mergeCell ref="T11:U11"/>
    <mergeCell ref="A16:U16"/>
    <mergeCell ref="W16:AP16"/>
    <mergeCell ref="A15:AQ15"/>
    <mergeCell ref="V11:X11"/>
    <mergeCell ref="Y11:Z11"/>
    <mergeCell ref="AM13:AP13"/>
    <mergeCell ref="B17:U17"/>
    <mergeCell ref="AA11:AH11"/>
    <mergeCell ref="AI11:AJ11"/>
    <mergeCell ref="AK11:AP11"/>
    <mergeCell ref="A13:F13"/>
    <mergeCell ref="G13:I13"/>
    <mergeCell ref="J13:M13"/>
    <mergeCell ref="A11:H11"/>
    <mergeCell ref="I11:J11"/>
    <mergeCell ref="K11:S11"/>
    <mergeCell ref="X19:AP19"/>
    <mergeCell ref="W13:X13"/>
    <mergeCell ref="Y13:AB13"/>
    <mergeCell ref="AC13:AD13"/>
    <mergeCell ref="AE13:AJ13"/>
    <mergeCell ref="AK13:AL13"/>
    <mergeCell ref="X24:AP24"/>
    <mergeCell ref="B24:U24"/>
    <mergeCell ref="B25:U25"/>
    <mergeCell ref="X22:AP22"/>
    <mergeCell ref="X23:AP23"/>
    <mergeCell ref="B22:U22"/>
    <mergeCell ref="B23:U23"/>
    <mergeCell ref="A34:F34"/>
    <mergeCell ref="G34:K34"/>
    <mergeCell ref="L34:Q34"/>
    <mergeCell ref="R34:U34"/>
    <mergeCell ref="A33:F33"/>
    <mergeCell ref="G33:K33"/>
    <mergeCell ref="L33:Q33"/>
    <mergeCell ref="R33:U33"/>
    <mergeCell ref="AF35:AN35"/>
    <mergeCell ref="AH37:AQ39"/>
    <mergeCell ref="AH36:AQ36"/>
    <mergeCell ref="AO35:AQ35"/>
    <mergeCell ref="Y35:AE35"/>
    <mergeCell ref="X27:AP27"/>
    <mergeCell ref="Y33:AE33"/>
    <mergeCell ref="AF33:AN34"/>
    <mergeCell ref="AO33:AQ34"/>
    <mergeCell ref="V33:X33"/>
    <mergeCell ref="V34:X34"/>
    <mergeCell ref="Y34:AE34"/>
    <mergeCell ref="A39:J39"/>
    <mergeCell ref="L39:U39"/>
    <mergeCell ref="W39:AG39"/>
    <mergeCell ref="A35:F35"/>
    <mergeCell ref="G35:K35"/>
    <mergeCell ref="L35:Q35"/>
    <mergeCell ref="R35:U35"/>
    <mergeCell ref="V35:X35"/>
    <mergeCell ref="X31:AP31"/>
    <mergeCell ref="B18:U18"/>
    <mergeCell ref="B19:U19"/>
    <mergeCell ref="B20:U20"/>
    <mergeCell ref="B21:U21"/>
    <mergeCell ref="B27:U27"/>
    <mergeCell ref="B28:U28"/>
    <mergeCell ref="B29:U29"/>
    <mergeCell ref="B30:U30"/>
    <mergeCell ref="B26:U26"/>
    <mergeCell ref="B31:U31"/>
    <mergeCell ref="X17:AP17"/>
    <mergeCell ref="X18:AP18"/>
    <mergeCell ref="X20:AP20"/>
    <mergeCell ref="X21:AP21"/>
    <mergeCell ref="X25:AP25"/>
    <mergeCell ref="X26:AP26"/>
    <mergeCell ref="X28:AP28"/>
    <mergeCell ref="X29:AP29"/>
    <mergeCell ref="X30:AP30"/>
  </mergeCells>
  <conditionalFormatting sqref="V30:V31 AQ30:AQ31">
    <cfRule type="cellIs" priority="1" dxfId="1" operator="lessThan">
      <formula>0</formula>
    </cfRule>
  </conditionalFormatting>
  <printOptions/>
  <pageMargins left="0.3937007874015748" right="0.3937007874015748" top="0.3937007874015748" bottom="0.3937007874015748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9"/>
  <sheetViews>
    <sheetView showGridLines="0" zoomScalePageLayoutView="0" workbookViewId="0" topLeftCell="A1">
      <selection activeCell="X18" sqref="X18:Y18"/>
    </sheetView>
  </sheetViews>
  <sheetFormatPr defaultColWidth="9.140625" defaultRowHeight="12.75"/>
  <cols>
    <col min="1" max="1" width="3.140625" style="0" customWidth="1"/>
    <col min="2" max="2" width="2.57421875" style="0" customWidth="1"/>
    <col min="3" max="3" width="3.421875" style="0" customWidth="1"/>
    <col min="4" max="4" width="3.00390625" style="0" customWidth="1"/>
    <col min="5" max="5" width="4.00390625" style="0" customWidth="1"/>
    <col min="6" max="7" width="3.00390625" style="0" customWidth="1"/>
    <col min="8" max="8" width="3.421875" style="0" customWidth="1"/>
    <col min="9" max="9" width="2.421875" style="0" customWidth="1"/>
    <col min="10" max="10" width="3.421875" style="0" customWidth="1"/>
    <col min="11" max="11" width="3.28125" style="0" customWidth="1"/>
    <col min="12" max="12" width="2.28125" style="0" customWidth="1"/>
    <col min="13" max="13" width="2.421875" style="0" customWidth="1"/>
    <col min="14" max="14" width="5.140625" style="0" customWidth="1"/>
    <col min="15" max="15" width="4.140625" style="0" customWidth="1"/>
    <col min="16" max="16" width="4.28125" style="0" customWidth="1"/>
    <col min="17" max="17" width="5.421875" style="0" customWidth="1"/>
    <col min="18" max="18" width="4.421875" style="0" customWidth="1"/>
    <col min="19" max="19" width="2.140625" style="0" customWidth="1"/>
    <col min="20" max="20" width="4.57421875" style="0" customWidth="1"/>
    <col min="21" max="21" width="8.57421875" style="0" customWidth="1"/>
    <col min="22" max="22" width="0.42578125" style="0" hidden="1" customWidth="1"/>
    <col min="23" max="23" width="4.00390625" style="0" hidden="1" customWidth="1"/>
    <col min="25" max="25" width="8.28125" style="0" customWidth="1"/>
    <col min="26" max="26" width="0.2890625" style="0" customWidth="1"/>
  </cols>
  <sheetData>
    <row r="1" spans="1:26" ht="12.75" customHeight="1">
      <c r="A1" s="288"/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90"/>
      <c r="N1" s="294" t="s">
        <v>0</v>
      </c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6"/>
    </row>
    <row r="2" spans="1:26" ht="12.75">
      <c r="A2" s="291"/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3"/>
      <c r="N2" s="297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9"/>
    </row>
    <row r="3" spans="1:26" ht="12.75" customHeight="1">
      <c r="A3" s="291"/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3"/>
      <c r="N3" s="20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2"/>
    </row>
    <row r="4" spans="1:26" ht="12.75" customHeight="1">
      <c r="A4" s="291"/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3"/>
      <c r="N4" s="300" t="s">
        <v>149</v>
      </c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2"/>
    </row>
    <row r="5" spans="1:26" ht="14.25" customHeight="1">
      <c r="A5" s="291"/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3"/>
      <c r="N5" s="1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9"/>
    </row>
    <row r="6" spans="1:26" ht="18.75" customHeight="1">
      <c r="A6" s="291"/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3"/>
      <c r="N6" s="307" t="s">
        <v>139</v>
      </c>
      <c r="O6" s="308"/>
      <c r="P6" s="308"/>
      <c r="Q6" s="308"/>
      <c r="R6" s="308"/>
      <c r="S6" s="309">
        <f>IF('Impressão Frente automatico'!AH8="","",IF('Impressão Frente automatico'!W6="","",'Impressão Frente automatico'!W6))</f>
      </c>
      <c r="T6" s="309"/>
      <c r="U6" s="309"/>
      <c r="V6" s="309"/>
      <c r="W6" s="309"/>
      <c r="X6" s="309"/>
      <c r="Y6" s="309"/>
      <c r="Z6" s="31"/>
    </row>
    <row r="7" spans="1:26" ht="12.75">
      <c r="A7" s="291"/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3"/>
      <c r="N7" s="23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5"/>
    </row>
    <row r="8" spans="1:26" ht="14.25" customHeight="1">
      <c r="A8" s="29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7"/>
      <c r="N8" s="90" t="s">
        <v>16</v>
      </c>
      <c r="O8" s="305">
        <f>IF('Impressão Frente automatico'!AH8="","",IF(R8="janeiro",SUM('Registro de dados e movimentos'!Y2+1),'Registro de dados e movimentos'!Y2))</f>
      </c>
      <c r="P8" s="306"/>
      <c r="Q8" s="89" t="str">
        <f>IF('Impressão Frente automatico'!AH8=13,"","MÊS:")</f>
        <v>MÊS:</v>
      </c>
      <c r="R8" s="305">
        <f>IF('Impressão Frente automatico'!AH8="","",HLOOKUP('Impressão Frente automatico'!AH8,Tabela2,39))</f>
      </c>
      <c r="S8" s="305"/>
      <c r="T8" s="306"/>
      <c r="U8" s="303" t="s">
        <v>195</v>
      </c>
      <c r="V8" s="304"/>
      <c r="W8" s="304"/>
      <c r="X8" s="304"/>
      <c r="Y8" s="35"/>
      <c r="Z8" s="28"/>
    </row>
    <row r="9" spans="1:26" ht="14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>
      <c r="A10" s="310" t="s">
        <v>24</v>
      </c>
      <c r="B10" s="310"/>
      <c r="C10" s="310"/>
      <c r="D10" s="310"/>
      <c r="E10" s="310"/>
      <c r="F10" s="310"/>
      <c r="G10" s="311"/>
      <c r="H10" s="348">
        <f>IF('Impressão Frente automatico'!AH8="","",IF('Impressão Frente automatico'!Y11="","",'Impressão Frente automatico'!Y11))</f>
      </c>
      <c r="I10" s="348"/>
      <c r="J10" s="349"/>
      <c r="K10" s="311" t="s">
        <v>154</v>
      </c>
      <c r="L10" s="347"/>
      <c r="M10" s="347"/>
      <c r="N10" s="347"/>
      <c r="O10" s="347"/>
      <c r="P10" s="347"/>
      <c r="Q10" s="347"/>
      <c r="R10" s="148">
        <f>IF('Impressão Frente automatico'!AH8="","",IF('Impressão Frente automatico'!T11="","",'Impressão Frente automatico'!T11))</f>
      </c>
      <c r="S10" s="345" t="s">
        <v>155</v>
      </c>
      <c r="T10" s="346"/>
      <c r="U10" s="346"/>
      <c r="V10" s="346"/>
      <c r="W10" s="346"/>
      <c r="X10" s="346"/>
      <c r="Y10" s="148">
        <f>IF('Impressão Frente automatico'!AH8="","",IF('Impressão Frente automatico'!I11="","",'Impressão Frente automatico'!I11))</f>
      </c>
      <c r="Z10" s="10"/>
    </row>
    <row r="11" spans="1:26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7.25" customHeight="1">
      <c r="A12" s="327" t="s">
        <v>196</v>
      </c>
      <c r="B12" s="327"/>
      <c r="C12" s="327"/>
      <c r="D12" s="327"/>
      <c r="E12" s="327"/>
      <c r="F12" s="327"/>
      <c r="G12" s="327"/>
      <c r="H12" s="327"/>
      <c r="I12" s="327"/>
      <c r="J12" s="327"/>
      <c r="K12" s="327"/>
      <c r="L12" s="327"/>
      <c r="M12" s="327"/>
      <c r="N12" s="327"/>
      <c r="O12" s="327"/>
      <c r="P12" s="327"/>
      <c r="Q12" s="327"/>
      <c r="R12" s="327"/>
      <c r="S12" s="327"/>
      <c r="T12" s="327"/>
      <c r="U12" s="327"/>
      <c r="V12" s="327"/>
      <c r="W12" s="327"/>
      <c r="X12" s="327"/>
      <c r="Y12" s="327"/>
      <c r="Z12" s="30"/>
    </row>
    <row r="13" spans="1:26" ht="15.75">
      <c r="A13" s="287" t="s">
        <v>17</v>
      </c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 t="s">
        <v>18</v>
      </c>
      <c r="R13" s="287"/>
      <c r="S13" s="287"/>
      <c r="T13" s="287"/>
      <c r="U13" s="287"/>
      <c r="V13" s="287"/>
      <c r="W13" s="287"/>
      <c r="X13" s="287" t="s">
        <v>19</v>
      </c>
      <c r="Y13" s="287"/>
      <c r="Z13" s="33"/>
    </row>
    <row r="14" spans="1:26" ht="18" customHeight="1">
      <c r="A14" s="316" t="s">
        <v>150</v>
      </c>
      <c r="B14" s="316"/>
      <c r="C14" s="316"/>
      <c r="D14" s="316"/>
      <c r="E14" s="316"/>
      <c r="F14" s="316"/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312">
        <f>IF('Impressão Frente automatico'!AI8="","",'Impressão Frente automatico'!AI8)</f>
      </c>
      <c r="R14" s="313"/>
      <c r="S14" s="313"/>
      <c r="T14" s="313"/>
      <c r="U14" s="313"/>
      <c r="V14" s="87"/>
      <c r="W14" s="88"/>
      <c r="X14" s="323">
        <f>'Impressão Frente automatico'!AQ25</f>
      </c>
      <c r="Y14" s="323"/>
      <c r="Z14" s="32"/>
    </row>
    <row r="15" spans="1:26" ht="18" customHeight="1">
      <c r="A15" s="317" t="s">
        <v>194</v>
      </c>
      <c r="B15" s="318"/>
      <c r="C15" s="318"/>
      <c r="D15" s="318"/>
      <c r="E15" s="318"/>
      <c r="F15" s="318"/>
      <c r="G15" s="318"/>
      <c r="H15" s="318"/>
      <c r="I15" s="318"/>
      <c r="J15" s="318"/>
      <c r="K15" s="318"/>
      <c r="L15" s="318"/>
      <c r="M15" s="318"/>
      <c r="N15" s="318"/>
      <c r="O15" s="318"/>
      <c r="P15" s="318"/>
      <c r="Q15" s="314">
        <f>IF('Impressão Frente automatico'!AI8="","",'Impressão Frente automatico'!AI8)</f>
      </c>
      <c r="R15" s="315"/>
      <c r="S15" s="315"/>
      <c r="T15" s="315"/>
      <c r="U15" s="315"/>
      <c r="V15" s="91"/>
      <c r="W15" s="92"/>
      <c r="X15" s="324">
        <f>'Impressão Frente automatico'!AQ26</f>
      </c>
      <c r="Y15" s="324"/>
      <c r="Z15" s="34"/>
    </row>
    <row r="16" spans="1:26" ht="18" customHeight="1">
      <c r="A16" s="319"/>
      <c r="B16" s="319"/>
      <c r="C16" s="319"/>
      <c r="D16" s="319"/>
      <c r="E16" s="319"/>
      <c r="F16" s="319"/>
      <c r="G16" s="319"/>
      <c r="H16" s="319"/>
      <c r="I16" s="319"/>
      <c r="J16" s="319"/>
      <c r="K16" s="319"/>
      <c r="L16" s="319"/>
      <c r="M16" s="319"/>
      <c r="N16" s="319"/>
      <c r="O16" s="319"/>
      <c r="P16" s="319"/>
      <c r="Q16" s="320">
        <f aca="true" t="shared" si="0" ref="Q16:Q21">IF(A16="","",$Q$14)</f>
      </c>
      <c r="R16" s="320"/>
      <c r="S16" s="320"/>
      <c r="T16" s="320"/>
      <c r="U16" s="320"/>
      <c r="V16" s="320"/>
      <c r="W16" s="320"/>
      <c r="X16" s="321"/>
      <c r="Y16" s="321"/>
      <c r="Z16" s="32"/>
    </row>
    <row r="17" spans="1:26" ht="18" customHeight="1">
      <c r="A17" s="325"/>
      <c r="B17" s="325"/>
      <c r="C17" s="325"/>
      <c r="D17" s="325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26">
        <f t="shared" si="0"/>
      </c>
      <c r="R17" s="326"/>
      <c r="S17" s="326"/>
      <c r="T17" s="326"/>
      <c r="U17" s="326"/>
      <c r="V17" s="326"/>
      <c r="W17" s="326"/>
      <c r="X17" s="322"/>
      <c r="Y17" s="322"/>
      <c r="Z17" s="34"/>
    </row>
    <row r="18" spans="1:26" ht="18" customHeight="1">
      <c r="A18" s="171"/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320">
        <f t="shared" si="0"/>
      </c>
      <c r="R18" s="320"/>
      <c r="S18" s="320"/>
      <c r="T18" s="320"/>
      <c r="U18" s="320"/>
      <c r="V18" s="320"/>
      <c r="W18" s="320"/>
      <c r="X18" s="321"/>
      <c r="Y18" s="321"/>
      <c r="Z18" s="32"/>
    </row>
    <row r="19" spans="1:26" ht="18" customHeight="1">
      <c r="A19" s="325"/>
      <c r="B19" s="325"/>
      <c r="C19" s="325"/>
      <c r="D19" s="325"/>
      <c r="E19" s="325"/>
      <c r="F19" s="325"/>
      <c r="G19" s="325"/>
      <c r="H19" s="325"/>
      <c r="I19" s="325"/>
      <c r="J19" s="325"/>
      <c r="K19" s="325"/>
      <c r="L19" s="325"/>
      <c r="M19" s="325"/>
      <c r="N19" s="325"/>
      <c r="O19" s="325"/>
      <c r="P19" s="325"/>
      <c r="Q19" s="326">
        <f t="shared" si="0"/>
      </c>
      <c r="R19" s="326"/>
      <c r="S19" s="326"/>
      <c r="T19" s="326"/>
      <c r="U19" s="326"/>
      <c r="V19" s="326"/>
      <c r="W19" s="326"/>
      <c r="X19" s="322"/>
      <c r="Y19" s="322"/>
      <c r="Z19" s="34"/>
    </row>
    <row r="20" spans="1:26" ht="18" customHeight="1">
      <c r="A20" s="325"/>
      <c r="B20" s="325"/>
      <c r="C20" s="325"/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Q20" s="326">
        <f t="shared" si="0"/>
      </c>
      <c r="R20" s="326"/>
      <c r="S20" s="326"/>
      <c r="T20" s="326"/>
      <c r="U20" s="326"/>
      <c r="V20" s="326"/>
      <c r="W20" s="326"/>
      <c r="X20" s="322"/>
      <c r="Y20" s="322"/>
      <c r="Z20" s="34"/>
    </row>
    <row r="21" spans="1:26" ht="18" customHeight="1">
      <c r="A21" s="171"/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320">
        <f t="shared" si="0"/>
      </c>
      <c r="R21" s="320"/>
      <c r="S21" s="320"/>
      <c r="T21" s="320"/>
      <c r="U21" s="320"/>
      <c r="V21" s="320"/>
      <c r="W21" s="320"/>
      <c r="X21" s="321"/>
      <c r="Y21" s="321"/>
      <c r="Z21" s="32"/>
    </row>
    <row r="22" spans="1:26" ht="18" customHeight="1">
      <c r="A22" s="328" t="s">
        <v>151</v>
      </c>
      <c r="B22" s="328"/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328"/>
      <c r="N22" s="328"/>
      <c r="O22" s="328"/>
      <c r="P22" s="328"/>
      <c r="Q22" s="328"/>
      <c r="R22" s="328"/>
      <c r="S22" s="328"/>
      <c r="T22" s="328"/>
      <c r="U22" s="328"/>
      <c r="V22" s="328"/>
      <c r="W22" s="328"/>
      <c r="X22" s="332">
        <f>IF(SUM(X14:Y21)=0,"",SUM(X14:Y21))</f>
      </c>
      <c r="Y22" s="332"/>
      <c r="Z22" s="34"/>
    </row>
    <row r="23" spans="1:26" ht="18" customHeight="1">
      <c r="A23" s="329"/>
      <c r="B23" s="330"/>
      <c r="C23" s="330"/>
      <c r="D23" s="330"/>
      <c r="E23" s="330"/>
      <c r="F23" s="330"/>
      <c r="G23" s="330"/>
      <c r="H23" s="330"/>
      <c r="I23" s="330"/>
      <c r="J23" s="330"/>
      <c r="K23" s="330"/>
      <c r="L23" s="330"/>
      <c r="M23" s="330"/>
      <c r="N23" s="330"/>
      <c r="O23" s="330"/>
      <c r="P23" s="330"/>
      <c r="Q23" s="330"/>
      <c r="R23" s="330"/>
      <c r="S23" s="330"/>
      <c r="T23" s="330"/>
      <c r="U23" s="330"/>
      <c r="V23" s="330"/>
      <c r="W23" s="330"/>
      <c r="X23" s="330"/>
      <c r="Y23" s="330"/>
      <c r="Z23" s="7"/>
    </row>
    <row r="24" spans="1:26" ht="18" customHeight="1">
      <c r="A24" s="331" t="s">
        <v>20</v>
      </c>
      <c r="B24" s="331"/>
      <c r="C24" s="331"/>
      <c r="D24" s="331"/>
      <c r="E24" s="331"/>
      <c r="F24" s="331"/>
      <c r="G24" s="331"/>
      <c r="H24" s="331"/>
      <c r="I24" s="331"/>
      <c r="J24" s="331"/>
      <c r="K24" s="331"/>
      <c r="L24" s="331"/>
      <c r="M24" s="331"/>
      <c r="N24" s="331"/>
      <c r="O24" s="331"/>
      <c r="P24" s="331"/>
      <c r="Q24" s="331"/>
      <c r="R24" s="331"/>
      <c r="S24" s="331"/>
      <c r="T24" s="331"/>
      <c r="U24" s="331"/>
      <c r="V24" s="331"/>
      <c r="W24" s="331"/>
      <c r="X24" s="331"/>
      <c r="Y24" s="331"/>
      <c r="Z24" s="7"/>
    </row>
    <row r="25" spans="1:26" ht="18" customHeight="1">
      <c r="A25" s="333"/>
      <c r="B25" s="334"/>
      <c r="C25" s="334"/>
      <c r="D25" s="334"/>
      <c r="E25" s="334"/>
      <c r="F25" s="334"/>
      <c r="G25" s="334"/>
      <c r="H25" s="334"/>
      <c r="I25" s="334"/>
      <c r="J25" s="334"/>
      <c r="K25" s="334"/>
      <c r="L25" s="334"/>
      <c r="M25" s="334"/>
      <c r="N25" s="334"/>
      <c r="O25" s="334"/>
      <c r="P25" s="334"/>
      <c r="Q25" s="334"/>
      <c r="R25" s="334"/>
      <c r="S25" s="334"/>
      <c r="T25" s="334"/>
      <c r="U25" s="334"/>
      <c r="V25" s="334"/>
      <c r="W25" s="334"/>
      <c r="X25" s="334"/>
      <c r="Y25" s="334"/>
      <c r="Z25" s="7"/>
    </row>
    <row r="26" spans="1:26" ht="18" customHeight="1">
      <c r="A26" s="333"/>
      <c r="B26" s="334"/>
      <c r="C26" s="334"/>
      <c r="D26" s="334"/>
      <c r="E26" s="334"/>
      <c r="F26" s="334"/>
      <c r="G26" s="334"/>
      <c r="H26" s="334"/>
      <c r="I26" s="334"/>
      <c r="J26" s="334"/>
      <c r="K26" s="334"/>
      <c r="L26" s="334"/>
      <c r="M26" s="334"/>
      <c r="N26" s="334"/>
      <c r="O26" s="334"/>
      <c r="P26" s="334"/>
      <c r="Q26" s="334"/>
      <c r="R26" s="334"/>
      <c r="S26" s="334"/>
      <c r="T26" s="334"/>
      <c r="U26" s="334"/>
      <c r="V26" s="334"/>
      <c r="W26" s="334"/>
      <c r="X26" s="334"/>
      <c r="Y26" s="334"/>
      <c r="Z26" s="7"/>
    </row>
    <row r="27" spans="1:26" ht="18" customHeight="1">
      <c r="A27" s="333"/>
      <c r="B27" s="334"/>
      <c r="C27" s="334"/>
      <c r="D27" s="334"/>
      <c r="E27" s="334"/>
      <c r="F27" s="334"/>
      <c r="G27" s="334"/>
      <c r="H27" s="334"/>
      <c r="I27" s="334"/>
      <c r="J27" s="334"/>
      <c r="K27" s="334"/>
      <c r="L27" s="334"/>
      <c r="M27" s="334"/>
      <c r="N27" s="334"/>
      <c r="O27" s="334"/>
      <c r="P27" s="334"/>
      <c r="Q27" s="334"/>
      <c r="R27" s="334"/>
      <c r="S27" s="334"/>
      <c r="T27" s="334"/>
      <c r="U27" s="334"/>
      <c r="V27" s="334"/>
      <c r="W27" s="334"/>
      <c r="X27" s="334"/>
      <c r="Y27" s="334"/>
      <c r="Z27" s="7"/>
    </row>
    <row r="28" spans="1:26" ht="18" customHeight="1">
      <c r="A28" s="333"/>
      <c r="B28" s="334"/>
      <c r="C28" s="334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34"/>
      <c r="S28" s="334"/>
      <c r="T28" s="334"/>
      <c r="U28" s="334"/>
      <c r="V28" s="334"/>
      <c r="W28" s="334"/>
      <c r="X28" s="334"/>
      <c r="Y28" s="334"/>
      <c r="Z28" s="7"/>
    </row>
    <row r="29" spans="1:26" ht="18" customHeight="1">
      <c r="A29" s="333"/>
      <c r="B29" s="334"/>
      <c r="C29" s="334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34"/>
      <c r="S29" s="334"/>
      <c r="T29" s="334"/>
      <c r="U29" s="334"/>
      <c r="V29" s="334"/>
      <c r="W29" s="334"/>
      <c r="X29" s="334"/>
      <c r="Y29" s="334"/>
      <c r="Z29" s="6"/>
    </row>
    <row r="30" spans="1:26" ht="18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>
        <v>0</v>
      </c>
      <c r="Y30" s="11"/>
      <c r="Z30" s="11"/>
    </row>
    <row r="31" spans="1:26" ht="18" customHeight="1">
      <c r="A31" s="341" t="s">
        <v>152</v>
      </c>
      <c r="B31" s="342"/>
      <c r="C31" s="342"/>
      <c r="D31" s="342"/>
      <c r="E31" s="342"/>
      <c r="F31" s="342"/>
      <c r="G31" s="342"/>
      <c r="H31" s="342"/>
      <c r="I31" s="342"/>
      <c r="J31" s="342"/>
      <c r="K31" s="342"/>
      <c r="L31" s="342"/>
      <c r="M31" s="342"/>
      <c r="N31" s="342"/>
      <c r="O31" s="342"/>
      <c r="P31" s="342"/>
      <c r="Q31" s="342"/>
      <c r="R31" s="342"/>
      <c r="S31" s="342"/>
      <c r="T31" s="342"/>
      <c r="U31" s="342"/>
      <c r="V31" s="342"/>
      <c r="W31" s="342"/>
      <c r="X31" s="342"/>
      <c r="Y31" s="343"/>
      <c r="Z31" s="12"/>
    </row>
    <row r="32" spans="1:26" ht="4.5" customHeight="1">
      <c r="A32" s="16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6"/>
      <c r="Y32" s="17"/>
      <c r="Z32" s="6"/>
    </row>
    <row r="33" spans="1:26" ht="18" customHeight="1">
      <c r="A33" s="171"/>
      <c r="B33" s="336"/>
      <c r="C33" s="336"/>
      <c r="D33" s="336"/>
      <c r="E33" s="336"/>
      <c r="F33" s="336"/>
      <c r="G33" s="336"/>
      <c r="H33" s="336"/>
      <c r="I33" s="336"/>
      <c r="J33" s="336"/>
      <c r="K33" s="336"/>
      <c r="L33" s="336"/>
      <c r="M33" s="336"/>
      <c r="N33" s="336"/>
      <c r="O33" s="336"/>
      <c r="P33" s="336"/>
      <c r="Q33" s="336"/>
      <c r="R33" s="336"/>
      <c r="S33" s="336"/>
      <c r="T33" s="336"/>
      <c r="U33" s="336"/>
      <c r="V33" s="336"/>
      <c r="W33" s="336"/>
      <c r="X33" s="336"/>
      <c r="Y33" s="336"/>
      <c r="Z33" s="13"/>
    </row>
    <row r="34" spans="1:26" ht="15.75" customHeight="1">
      <c r="A34" s="171"/>
      <c r="B34" s="336"/>
      <c r="C34" s="336"/>
      <c r="D34" s="336"/>
      <c r="E34" s="336"/>
      <c r="F34" s="336"/>
      <c r="G34" s="336"/>
      <c r="H34" s="336"/>
      <c r="I34" s="336"/>
      <c r="J34" s="336"/>
      <c r="K34" s="336"/>
      <c r="L34" s="336"/>
      <c r="M34" s="336"/>
      <c r="N34" s="336"/>
      <c r="O34" s="336"/>
      <c r="P34" s="336"/>
      <c r="Q34" s="336"/>
      <c r="R34" s="336"/>
      <c r="S34" s="336"/>
      <c r="T34" s="336"/>
      <c r="U34" s="336"/>
      <c r="V34" s="336"/>
      <c r="W34" s="336"/>
      <c r="X34" s="336"/>
      <c r="Y34" s="336"/>
      <c r="Z34" s="14"/>
    </row>
    <row r="35" spans="1:26" ht="15.75" customHeight="1">
      <c r="A35" s="171"/>
      <c r="B35" s="336"/>
      <c r="C35" s="336"/>
      <c r="D35" s="336"/>
      <c r="E35" s="336"/>
      <c r="F35" s="336"/>
      <c r="G35" s="336"/>
      <c r="H35" s="336"/>
      <c r="I35" s="336"/>
      <c r="J35" s="336"/>
      <c r="K35" s="336"/>
      <c r="L35" s="336"/>
      <c r="M35" s="336"/>
      <c r="N35" s="336"/>
      <c r="O35" s="336"/>
      <c r="P35" s="336"/>
      <c r="Q35" s="336"/>
      <c r="R35" s="336"/>
      <c r="S35" s="336"/>
      <c r="T35" s="336"/>
      <c r="U35" s="336"/>
      <c r="V35" s="336"/>
      <c r="W35" s="336"/>
      <c r="X35" s="336"/>
      <c r="Y35" s="336"/>
      <c r="Z35" s="15"/>
    </row>
    <row r="36" spans="1:26" ht="15.75" customHeight="1">
      <c r="A36" s="171"/>
      <c r="B36" s="336"/>
      <c r="C36" s="336"/>
      <c r="D36" s="336"/>
      <c r="E36" s="336"/>
      <c r="F36" s="336"/>
      <c r="G36" s="336"/>
      <c r="H36" s="336"/>
      <c r="I36" s="336"/>
      <c r="J36" s="336"/>
      <c r="K36" s="336"/>
      <c r="L36" s="336"/>
      <c r="M36" s="336"/>
      <c r="N36" s="336"/>
      <c r="O36" s="336"/>
      <c r="P36" s="336"/>
      <c r="Q36" s="336"/>
      <c r="R36" s="336"/>
      <c r="S36" s="336"/>
      <c r="T36" s="336"/>
      <c r="U36" s="336"/>
      <c r="V36" s="336"/>
      <c r="W36" s="336"/>
      <c r="X36" s="336"/>
      <c r="Y36" s="336"/>
      <c r="Z36" s="9"/>
    </row>
    <row r="37" spans="1:26" ht="15.75" customHeight="1">
      <c r="A37" s="171"/>
      <c r="B37" s="336"/>
      <c r="C37" s="336"/>
      <c r="D37" s="336"/>
      <c r="E37" s="336"/>
      <c r="F37" s="336"/>
      <c r="G37" s="336"/>
      <c r="H37" s="336"/>
      <c r="I37" s="336"/>
      <c r="J37" s="336"/>
      <c r="K37" s="336"/>
      <c r="L37" s="336"/>
      <c r="M37" s="336"/>
      <c r="N37" s="336"/>
      <c r="O37" s="336"/>
      <c r="P37" s="336"/>
      <c r="Q37" s="336"/>
      <c r="R37" s="336"/>
      <c r="S37" s="336"/>
      <c r="T37" s="336"/>
      <c r="U37" s="336"/>
      <c r="V37" s="336"/>
      <c r="W37" s="336"/>
      <c r="X37" s="336"/>
      <c r="Y37" s="336"/>
      <c r="Z37" s="9"/>
    </row>
    <row r="38" spans="1:26" ht="15.75" customHeight="1">
      <c r="A38" s="171"/>
      <c r="B38" s="336"/>
      <c r="C38" s="336"/>
      <c r="D38" s="336"/>
      <c r="E38" s="336"/>
      <c r="F38" s="336"/>
      <c r="G38" s="336"/>
      <c r="H38" s="336"/>
      <c r="I38" s="336"/>
      <c r="J38" s="336"/>
      <c r="K38" s="336"/>
      <c r="L38" s="336"/>
      <c r="M38" s="336"/>
      <c r="N38" s="336"/>
      <c r="O38" s="336"/>
      <c r="P38" s="336"/>
      <c r="Q38" s="336"/>
      <c r="R38" s="336"/>
      <c r="S38" s="336"/>
      <c r="T38" s="336"/>
      <c r="U38" s="336"/>
      <c r="V38" s="336"/>
      <c r="W38" s="336"/>
      <c r="X38" s="336"/>
      <c r="Y38" s="336"/>
      <c r="Z38" s="3"/>
    </row>
    <row r="39" spans="1:26" ht="15.75" customHeight="1">
      <c r="A39" s="171"/>
      <c r="B39" s="336"/>
      <c r="C39" s="336"/>
      <c r="D39" s="336"/>
      <c r="E39" s="336"/>
      <c r="F39" s="336"/>
      <c r="G39" s="336"/>
      <c r="H39" s="336"/>
      <c r="I39" s="336"/>
      <c r="J39" s="336"/>
      <c r="K39" s="336"/>
      <c r="L39" s="336"/>
      <c r="M39" s="336"/>
      <c r="N39" s="336"/>
      <c r="O39" s="336"/>
      <c r="P39" s="336"/>
      <c r="Q39" s="336"/>
      <c r="R39" s="336"/>
      <c r="S39" s="336"/>
      <c r="T39" s="336"/>
      <c r="U39" s="336"/>
      <c r="V39" s="336"/>
      <c r="W39" s="336"/>
      <c r="X39" s="336"/>
      <c r="Y39" s="336"/>
      <c r="Z39" s="3"/>
    </row>
    <row r="40" spans="1:26" ht="15.75" customHeight="1">
      <c r="A40" s="171"/>
      <c r="B40" s="336"/>
      <c r="C40" s="336"/>
      <c r="D40" s="336"/>
      <c r="E40" s="336"/>
      <c r="F40" s="336"/>
      <c r="G40" s="336"/>
      <c r="H40" s="336"/>
      <c r="I40" s="336"/>
      <c r="J40" s="336"/>
      <c r="K40" s="336"/>
      <c r="L40" s="336"/>
      <c r="M40" s="336"/>
      <c r="N40" s="336"/>
      <c r="O40" s="336"/>
      <c r="P40" s="336"/>
      <c r="Q40" s="336"/>
      <c r="R40" s="336"/>
      <c r="S40" s="336"/>
      <c r="T40" s="336"/>
      <c r="U40" s="336"/>
      <c r="V40" s="336"/>
      <c r="W40" s="336"/>
      <c r="X40" s="336"/>
      <c r="Y40" s="336"/>
      <c r="Z40" s="13"/>
    </row>
    <row r="41" spans="1:26" ht="15.75" customHeight="1">
      <c r="A41" s="171"/>
      <c r="B41" s="336"/>
      <c r="C41" s="336"/>
      <c r="D41" s="336"/>
      <c r="E41" s="336"/>
      <c r="F41" s="336"/>
      <c r="G41" s="336"/>
      <c r="H41" s="336"/>
      <c r="I41" s="336"/>
      <c r="J41" s="336"/>
      <c r="K41" s="336"/>
      <c r="L41" s="336"/>
      <c r="M41" s="336"/>
      <c r="N41" s="336"/>
      <c r="O41" s="336"/>
      <c r="P41" s="336"/>
      <c r="Q41" s="336"/>
      <c r="R41" s="336"/>
      <c r="S41" s="336"/>
      <c r="T41" s="336"/>
      <c r="U41" s="336"/>
      <c r="V41" s="336"/>
      <c r="W41" s="336"/>
      <c r="X41" s="336"/>
      <c r="Y41" s="336"/>
      <c r="Z41" s="2"/>
    </row>
    <row r="42" spans="1:26" ht="15.75" customHeight="1">
      <c r="A42" s="171"/>
      <c r="B42" s="336"/>
      <c r="C42" s="336"/>
      <c r="D42" s="336"/>
      <c r="E42" s="336"/>
      <c r="F42" s="336"/>
      <c r="G42" s="336"/>
      <c r="H42" s="336"/>
      <c r="I42" s="336"/>
      <c r="J42" s="336"/>
      <c r="K42" s="336"/>
      <c r="L42" s="336"/>
      <c r="M42" s="336"/>
      <c r="N42" s="336"/>
      <c r="O42" s="336"/>
      <c r="P42" s="336"/>
      <c r="Q42" s="336"/>
      <c r="R42" s="336"/>
      <c r="S42" s="336"/>
      <c r="T42" s="336"/>
      <c r="U42" s="336"/>
      <c r="V42" s="336"/>
      <c r="W42" s="336"/>
      <c r="X42" s="336"/>
      <c r="Y42" s="336"/>
      <c r="Z42" s="2"/>
    </row>
    <row r="43" spans="1:25" ht="15.75" customHeight="1">
      <c r="A43" s="171"/>
      <c r="B43" s="336"/>
      <c r="C43" s="336"/>
      <c r="D43" s="336"/>
      <c r="E43" s="336"/>
      <c r="F43" s="336"/>
      <c r="G43" s="336"/>
      <c r="H43" s="336"/>
      <c r="I43" s="336"/>
      <c r="J43" s="336"/>
      <c r="K43" s="336"/>
      <c r="L43" s="336"/>
      <c r="M43" s="336"/>
      <c r="N43" s="336"/>
      <c r="O43" s="336"/>
      <c r="P43" s="336"/>
      <c r="Q43" s="336"/>
      <c r="R43" s="336"/>
      <c r="S43" s="336"/>
      <c r="T43" s="336"/>
      <c r="U43" s="336"/>
      <c r="V43" s="336"/>
      <c r="W43" s="336"/>
      <c r="X43" s="336"/>
      <c r="Y43" s="336"/>
    </row>
    <row r="44" spans="1:25" ht="15.75" customHeight="1">
      <c r="A44" s="171"/>
      <c r="B44" s="336"/>
      <c r="C44" s="336"/>
      <c r="D44" s="336"/>
      <c r="E44" s="336"/>
      <c r="F44" s="336"/>
      <c r="G44" s="336"/>
      <c r="H44" s="336"/>
      <c r="I44" s="336"/>
      <c r="J44" s="336"/>
      <c r="K44" s="336"/>
      <c r="L44" s="336"/>
      <c r="M44" s="336"/>
      <c r="N44" s="336"/>
      <c r="O44" s="336"/>
      <c r="P44" s="336"/>
      <c r="Q44" s="336"/>
      <c r="R44" s="336"/>
      <c r="S44" s="336"/>
      <c r="T44" s="336"/>
      <c r="U44" s="336"/>
      <c r="V44" s="336"/>
      <c r="W44" s="336"/>
      <c r="X44" s="336"/>
      <c r="Y44" s="336"/>
    </row>
    <row r="45" spans="1:25" ht="15.75" customHeight="1">
      <c r="A45" s="171"/>
      <c r="B45" s="336"/>
      <c r="C45" s="336"/>
      <c r="D45" s="336"/>
      <c r="E45" s="336"/>
      <c r="F45" s="336"/>
      <c r="G45" s="336"/>
      <c r="H45" s="336"/>
      <c r="I45" s="336"/>
      <c r="J45" s="336"/>
      <c r="K45" s="336"/>
      <c r="L45" s="336"/>
      <c r="M45" s="336"/>
      <c r="N45" s="336"/>
      <c r="O45" s="336"/>
      <c r="P45" s="336"/>
      <c r="Q45" s="336"/>
      <c r="R45" s="336"/>
      <c r="S45" s="336"/>
      <c r="T45" s="336"/>
      <c r="U45" s="336"/>
      <c r="V45" s="336"/>
      <c r="W45" s="336"/>
      <c r="X45" s="336"/>
      <c r="Y45" s="336"/>
    </row>
    <row r="46" spans="1:25" ht="15.75" customHeight="1">
      <c r="A46" s="336"/>
      <c r="B46" s="336"/>
      <c r="C46" s="336"/>
      <c r="D46" s="336"/>
      <c r="E46" s="336"/>
      <c r="F46" s="336"/>
      <c r="G46" s="336"/>
      <c r="H46" s="336"/>
      <c r="I46" s="336"/>
      <c r="J46" s="336"/>
      <c r="K46" s="336"/>
      <c r="L46" s="336"/>
      <c r="M46" s="336"/>
      <c r="N46" s="336"/>
      <c r="O46" s="336"/>
      <c r="P46" s="336"/>
      <c r="Q46" s="336"/>
      <c r="R46" s="336"/>
      <c r="S46" s="336"/>
      <c r="T46" s="336"/>
      <c r="U46" s="336"/>
      <c r="V46" s="336"/>
      <c r="W46" s="336"/>
      <c r="X46" s="336"/>
      <c r="Y46" s="336"/>
    </row>
    <row r="47" spans="1:25" ht="15.75" customHeight="1">
      <c r="A47" s="336"/>
      <c r="B47" s="336"/>
      <c r="C47" s="336"/>
      <c r="D47" s="336"/>
      <c r="E47" s="336"/>
      <c r="F47" s="336"/>
      <c r="G47" s="336"/>
      <c r="H47" s="336"/>
      <c r="I47" s="336"/>
      <c r="J47" s="336"/>
      <c r="K47" s="336"/>
      <c r="L47" s="336"/>
      <c r="M47" s="336"/>
      <c r="N47" s="336"/>
      <c r="O47" s="336"/>
      <c r="P47" s="336"/>
      <c r="Q47" s="336"/>
      <c r="R47" s="336"/>
      <c r="S47" s="336"/>
      <c r="T47" s="336"/>
      <c r="U47" s="336"/>
      <c r="V47" s="336"/>
      <c r="W47" s="336"/>
      <c r="X47" s="336"/>
      <c r="Y47" s="336"/>
    </row>
    <row r="48" spans="1:25" ht="12.75">
      <c r="A48" s="344" t="s">
        <v>153</v>
      </c>
      <c r="B48" s="344"/>
      <c r="C48" s="344"/>
      <c r="D48" s="344"/>
      <c r="E48" s="344"/>
      <c r="F48" s="344"/>
      <c r="G48" s="344"/>
      <c r="H48" s="344"/>
      <c r="I48" s="344"/>
      <c r="J48" s="344"/>
      <c r="K48" s="344"/>
      <c r="L48" s="344"/>
      <c r="M48" s="344"/>
      <c r="N48" s="336"/>
      <c r="O48" s="336"/>
      <c r="P48" s="336"/>
      <c r="Q48" s="336"/>
      <c r="R48" s="336"/>
      <c r="S48" s="336"/>
      <c r="T48" s="336"/>
      <c r="U48" s="336"/>
      <c r="V48" s="336"/>
      <c r="W48" s="336"/>
      <c r="X48" s="336"/>
      <c r="Y48" s="336"/>
    </row>
    <row r="49" spans="1:25" ht="12.75">
      <c r="A49" s="335" t="s">
        <v>21</v>
      </c>
      <c r="B49" s="335"/>
      <c r="C49" s="336"/>
      <c r="D49" s="336"/>
      <c r="E49" s="336"/>
      <c r="F49" s="336"/>
      <c r="G49" s="336"/>
      <c r="H49" s="336"/>
      <c r="I49" s="336"/>
      <c r="J49" s="336"/>
      <c r="K49" s="336"/>
      <c r="L49" s="336"/>
      <c r="M49" s="336"/>
      <c r="N49" s="336"/>
      <c r="O49" s="336"/>
      <c r="P49" s="337" t="s">
        <v>22</v>
      </c>
      <c r="Q49" s="337"/>
      <c r="R49" s="338"/>
      <c r="S49" s="339"/>
      <c r="T49" s="339"/>
      <c r="U49" s="339"/>
      <c r="V49" s="339"/>
      <c r="W49" s="339"/>
      <c r="X49" s="339"/>
      <c r="Y49" s="340"/>
    </row>
  </sheetData>
  <sheetProtection password="CDE6" sheet="1" objects="1" scenarios="1" formatCells="0" formatColumns="0" formatRows="0"/>
  <mergeCells count="72">
    <mergeCell ref="A47:Y47"/>
    <mergeCell ref="A48:M48"/>
    <mergeCell ref="N48:Y48"/>
    <mergeCell ref="S10:X10"/>
    <mergeCell ref="K10:Q10"/>
    <mergeCell ref="H10:J10"/>
    <mergeCell ref="A43:Y43"/>
    <mergeCell ref="A44:Y44"/>
    <mergeCell ref="A45:Y45"/>
    <mergeCell ref="A34:Y34"/>
    <mergeCell ref="A41:Y41"/>
    <mergeCell ref="A31:Y31"/>
    <mergeCell ref="A33:Y33"/>
    <mergeCell ref="A46:Y46"/>
    <mergeCell ref="A38:Y38"/>
    <mergeCell ref="A39:Y39"/>
    <mergeCell ref="A42:Y42"/>
    <mergeCell ref="A35:Y35"/>
    <mergeCell ref="A36:Y36"/>
    <mergeCell ref="A37:Y37"/>
    <mergeCell ref="A25:Y25"/>
    <mergeCell ref="A26:Y26"/>
    <mergeCell ref="A27:Y27"/>
    <mergeCell ref="A49:B49"/>
    <mergeCell ref="C49:O49"/>
    <mergeCell ref="P49:Q49"/>
    <mergeCell ref="R49:Y49"/>
    <mergeCell ref="A28:Y28"/>
    <mergeCell ref="A29:Y29"/>
    <mergeCell ref="A40:Y40"/>
    <mergeCell ref="A18:P18"/>
    <mergeCell ref="Q18:W18"/>
    <mergeCell ref="A22:P22"/>
    <mergeCell ref="Q22:W22"/>
    <mergeCell ref="A23:Y23"/>
    <mergeCell ref="A24:Y24"/>
    <mergeCell ref="X22:Y22"/>
    <mergeCell ref="A20:P20"/>
    <mergeCell ref="Q20:W20"/>
    <mergeCell ref="A21:P21"/>
    <mergeCell ref="Q21:W21"/>
    <mergeCell ref="X20:Y20"/>
    <mergeCell ref="X21:Y21"/>
    <mergeCell ref="A19:P19"/>
    <mergeCell ref="Q19:W19"/>
    <mergeCell ref="A12:Y12"/>
    <mergeCell ref="X13:Y13"/>
    <mergeCell ref="A13:P13"/>
    <mergeCell ref="A17:P17"/>
    <mergeCell ref="Q17:W17"/>
    <mergeCell ref="X16:Y16"/>
    <mergeCell ref="X18:Y18"/>
    <mergeCell ref="X19:Y19"/>
    <mergeCell ref="X17:Y17"/>
    <mergeCell ref="X14:Y14"/>
    <mergeCell ref="X15:Y15"/>
    <mergeCell ref="Q14:U14"/>
    <mergeCell ref="Q15:U15"/>
    <mergeCell ref="A14:P14"/>
    <mergeCell ref="A15:P15"/>
    <mergeCell ref="A16:P16"/>
    <mergeCell ref="Q16:W16"/>
    <mergeCell ref="Q13:W13"/>
    <mergeCell ref="A1:M7"/>
    <mergeCell ref="N1:Z2"/>
    <mergeCell ref="N4:Z4"/>
    <mergeCell ref="U8:X8"/>
    <mergeCell ref="R8:T8"/>
    <mergeCell ref="O8:P8"/>
    <mergeCell ref="N6:R6"/>
    <mergeCell ref="S6:Y6"/>
    <mergeCell ref="A10:G10"/>
  </mergeCells>
  <printOptions/>
  <pageMargins left="0.3937007874015748" right="0.31496062992125984" top="0.5905511811023623" bottom="0.3937007874015748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selection activeCell="AC15" sqref="AC15"/>
    </sheetView>
  </sheetViews>
  <sheetFormatPr defaultColWidth="9.140625" defaultRowHeight="12.75"/>
  <cols>
    <col min="1" max="1" width="3.140625" style="0" customWidth="1"/>
    <col min="2" max="2" width="2.57421875" style="0" customWidth="1"/>
    <col min="3" max="3" width="3.421875" style="0" customWidth="1"/>
    <col min="4" max="4" width="3.00390625" style="0" customWidth="1"/>
    <col min="5" max="5" width="4.00390625" style="0" customWidth="1"/>
    <col min="6" max="7" width="3.00390625" style="0" customWidth="1"/>
    <col min="8" max="8" width="3.421875" style="0" customWidth="1"/>
    <col min="9" max="9" width="2.421875" style="0" customWidth="1"/>
    <col min="10" max="10" width="3.421875" style="0" customWidth="1"/>
    <col min="11" max="11" width="3.28125" style="0" customWidth="1"/>
    <col min="12" max="12" width="2.28125" style="0" customWidth="1"/>
    <col min="13" max="13" width="2.421875" style="0" customWidth="1"/>
    <col min="14" max="14" width="3.140625" style="0" customWidth="1"/>
    <col min="16" max="16" width="17.421875" style="0" customWidth="1"/>
    <col min="18" max="18" width="6.28125" style="0" customWidth="1"/>
    <col min="19" max="19" width="1.57421875" style="0" hidden="1" customWidth="1"/>
    <col min="20" max="20" width="0.42578125" style="0" hidden="1" customWidth="1"/>
    <col min="21" max="21" width="4.00390625" style="0" hidden="1" customWidth="1"/>
    <col min="23" max="23" width="7.28125" style="0" customWidth="1"/>
  </cols>
  <sheetData>
    <row r="1" spans="1:23" ht="12.75">
      <c r="A1" s="288"/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90"/>
      <c r="N1" s="294" t="s">
        <v>0</v>
      </c>
      <c r="O1" s="295"/>
      <c r="P1" s="295"/>
      <c r="Q1" s="295"/>
      <c r="R1" s="295"/>
      <c r="S1" s="295"/>
      <c r="T1" s="295"/>
      <c r="U1" s="295"/>
      <c r="V1" s="295"/>
      <c r="W1" s="296"/>
    </row>
    <row r="2" spans="1:23" ht="12.75">
      <c r="A2" s="291"/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3"/>
      <c r="N2" s="297"/>
      <c r="O2" s="298"/>
      <c r="P2" s="298"/>
      <c r="Q2" s="298"/>
      <c r="R2" s="298"/>
      <c r="S2" s="298"/>
      <c r="T2" s="298"/>
      <c r="U2" s="298"/>
      <c r="V2" s="298"/>
      <c r="W2" s="299"/>
    </row>
    <row r="3" spans="1:23" ht="15">
      <c r="A3" s="291"/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3"/>
      <c r="N3" s="20"/>
      <c r="O3" s="21"/>
      <c r="P3" s="21"/>
      <c r="Q3" s="21"/>
      <c r="R3" s="21"/>
      <c r="S3" s="21"/>
      <c r="T3" s="21"/>
      <c r="U3" s="21"/>
      <c r="V3" s="21"/>
      <c r="W3" s="22"/>
    </row>
    <row r="4" spans="1:23" ht="18.75">
      <c r="A4" s="291"/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3"/>
      <c r="N4" s="350" t="s">
        <v>156</v>
      </c>
      <c r="O4" s="351"/>
      <c r="P4" s="351"/>
      <c r="Q4" s="351"/>
      <c r="R4" s="351"/>
      <c r="S4" s="351"/>
      <c r="T4" s="351"/>
      <c r="U4" s="351"/>
      <c r="V4" s="351"/>
      <c r="W4" s="352"/>
    </row>
    <row r="5" spans="1:23" ht="12.75">
      <c r="A5" s="291"/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3"/>
      <c r="N5" s="18"/>
      <c r="O5" s="8"/>
      <c r="P5" s="8"/>
      <c r="Q5" s="8"/>
      <c r="R5" s="8"/>
      <c r="S5" s="8"/>
      <c r="T5" s="8"/>
      <c r="U5" s="8"/>
      <c r="V5" s="8"/>
      <c r="W5" s="19"/>
    </row>
    <row r="6" spans="1:23" ht="21">
      <c r="A6" s="291"/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3"/>
      <c r="N6" s="353" t="s">
        <v>157</v>
      </c>
      <c r="O6" s="354"/>
      <c r="P6" s="354"/>
      <c r="Q6" s="354"/>
      <c r="R6" s="354"/>
      <c r="S6" s="354"/>
      <c r="T6" s="355"/>
      <c r="U6" s="355"/>
      <c r="V6" s="355"/>
      <c r="W6" s="356"/>
    </row>
    <row r="7" spans="1:23" ht="12.75">
      <c r="A7" s="291"/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3"/>
      <c r="N7" s="23"/>
      <c r="O7" s="24"/>
      <c r="P7" s="24"/>
      <c r="Q7" s="24"/>
      <c r="R7" s="24"/>
      <c r="S7" s="24"/>
      <c r="T7" s="24"/>
      <c r="U7" s="24"/>
      <c r="V7" s="24"/>
      <c r="W7" s="25"/>
    </row>
    <row r="8" spans="1:23" ht="12.75">
      <c r="A8" s="29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7"/>
      <c r="N8" s="357" t="s">
        <v>158</v>
      </c>
      <c r="O8" s="358"/>
      <c r="P8" s="358"/>
      <c r="Q8" s="358"/>
      <c r="R8" s="359" t="s">
        <v>159</v>
      </c>
      <c r="S8" s="358"/>
      <c r="T8" s="358"/>
      <c r="U8" s="358"/>
      <c r="V8" s="358"/>
      <c r="W8" s="360"/>
    </row>
    <row r="9" spans="1:23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2.75">
      <c r="A10" s="361" t="s">
        <v>160</v>
      </c>
      <c r="B10" s="355"/>
      <c r="C10" s="355"/>
      <c r="D10" s="355"/>
      <c r="E10" s="356"/>
      <c r="F10" s="355"/>
      <c r="G10" s="355"/>
      <c r="H10" s="355"/>
      <c r="I10" s="355"/>
      <c r="J10" s="355"/>
      <c r="K10" s="355"/>
      <c r="L10" s="355"/>
      <c r="M10" s="361" t="s">
        <v>161</v>
      </c>
      <c r="N10" s="355"/>
      <c r="O10" s="355"/>
      <c r="P10" s="355"/>
      <c r="Q10" s="356"/>
      <c r="R10" s="362" t="s">
        <v>162</v>
      </c>
      <c r="S10" s="355"/>
      <c r="T10" s="355"/>
      <c r="U10" s="355"/>
      <c r="V10" s="355"/>
      <c r="W10" s="356"/>
    </row>
    <row r="11" spans="1:23" ht="12.75">
      <c r="A11" s="4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4"/>
      <c r="N11" s="152"/>
      <c r="O11" s="152"/>
      <c r="P11" s="152"/>
      <c r="Q11" s="152"/>
      <c r="R11" s="152"/>
      <c r="S11" s="152"/>
      <c r="T11" s="152"/>
      <c r="U11" s="152"/>
      <c r="V11" s="152"/>
      <c r="W11" s="152"/>
    </row>
    <row r="12" spans="1:23" ht="12.75">
      <c r="A12" s="361" t="s">
        <v>163</v>
      </c>
      <c r="B12" s="355"/>
      <c r="C12" s="355"/>
      <c r="D12" s="355"/>
      <c r="E12" s="355"/>
      <c r="F12" s="355"/>
      <c r="G12" s="355"/>
      <c r="H12" s="355"/>
      <c r="I12" s="355"/>
      <c r="J12" s="355"/>
      <c r="K12" s="355"/>
      <c r="L12" s="355"/>
      <c r="M12" s="355"/>
      <c r="N12" s="355"/>
      <c r="O12" s="355"/>
      <c r="P12" s="355"/>
      <c r="Q12" s="355"/>
      <c r="R12" s="355"/>
      <c r="S12" s="355"/>
      <c r="T12" s="355"/>
      <c r="U12" s="355"/>
      <c r="V12" s="355"/>
      <c r="W12" s="356"/>
    </row>
    <row r="13" spans="1:23" ht="12.75">
      <c r="A13" s="4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</row>
    <row r="14" spans="1:23" ht="12.75">
      <c r="A14" s="361" t="s">
        <v>164</v>
      </c>
      <c r="B14" s="355"/>
      <c r="C14" s="355"/>
      <c r="D14" s="355"/>
      <c r="E14" s="355"/>
      <c r="F14" s="355"/>
      <c r="G14" s="355"/>
      <c r="H14" s="355"/>
      <c r="I14" s="355"/>
      <c r="J14" s="355"/>
      <c r="K14" s="355"/>
      <c r="L14" s="355"/>
      <c r="M14" s="355"/>
      <c r="N14" s="355"/>
      <c r="O14" s="355"/>
      <c r="P14" s="362" t="s">
        <v>165</v>
      </c>
      <c r="Q14" s="356"/>
      <c r="R14" s="362" t="s">
        <v>166</v>
      </c>
      <c r="S14" s="355"/>
      <c r="T14" s="355"/>
      <c r="U14" s="355"/>
      <c r="V14" s="355"/>
      <c r="W14" s="356"/>
    </row>
    <row r="15" spans="1:23" ht="12.75">
      <c r="A15" s="4"/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</row>
    <row r="16" spans="1:23" ht="12.75">
      <c r="A16" s="361" t="s">
        <v>167</v>
      </c>
      <c r="B16" s="355"/>
      <c r="C16" s="355"/>
      <c r="D16" s="355"/>
      <c r="E16" s="355"/>
      <c r="F16" s="355"/>
      <c r="G16" s="355"/>
      <c r="H16" s="355"/>
      <c r="I16" s="355"/>
      <c r="J16" s="355"/>
      <c r="K16" s="355"/>
      <c r="L16" s="355"/>
      <c r="M16" s="355"/>
      <c r="N16" s="355"/>
      <c r="O16" s="355"/>
      <c r="P16" s="355"/>
      <c r="Q16" s="355"/>
      <c r="R16" s="355"/>
      <c r="S16" s="355"/>
      <c r="T16" s="355"/>
      <c r="U16" s="355"/>
      <c r="V16" s="355"/>
      <c r="W16" s="356"/>
    </row>
    <row r="17" spans="1:23" ht="13.5" thickBo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16.5" thickBot="1">
      <c r="A18" s="363" t="s">
        <v>168</v>
      </c>
      <c r="B18" s="364"/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364"/>
      <c r="O18" s="364"/>
      <c r="P18" s="364"/>
      <c r="Q18" s="364"/>
      <c r="R18" s="364"/>
      <c r="S18" s="364"/>
      <c r="T18" s="364"/>
      <c r="U18" s="364"/>
      <c r="V18" s="364"/>
      <c r="W18" s="365"/>
    </row>
    <row r="19" spans="1:23" ht="13.5" thickBot="1">
      <c r="A19" s="366" t="s">
        <v>169</v>
      </c>
      <c r="B19" s="367"/>
      <c r="C19" s="367"/>
      <c r="D19" s="367"/>
      <c r="E19" s="367"/>
      <c r="F19" s="367"/>
      <c r="G19" s="367"/>
      <c r="H19" s="367"/>
      <c r="I19" s="367"/>
      <c r="J19" s="367"/>
      <c r="K19" s="367"/>
      <c r="L19" s="367"/>
      <c r="M19" s="367"/>
      <c r="N19" s="367"/>
      <c r="O19" s="367"/>
      <c r="P19" s="368"/>
      <c r="Q19" s="367" t="s">
        <v>170</v>
      </c>
      <c r="R19" s="367"/>
      <c r="S19" s="367"/>
      <c r="T19" s="367"/>
      <c r="U19" s="368"/>
      <c r="V19" s="366" t="s">
        <v>171</v>
      </c>
      <c r="W19" s="368"/>
    </row>
    <row r="20" spans="1:23" ht="14.25">
      <c r="A20" s="369" t="s">
        <v>172</v>
      </c>
      <c r="B20" s="370"/>
      <c r="C20" s="370"/>
      <c r="D20" s="370"/>
      <c r="E20" s="370"/>
      <c r="F20" s="370"/>
      <c r="G20" s="370"/>
      <c r="H20" s="370"/>
      <c r="I20" s="370"/>
      <c r="J20" s="370"/>
      <c r="K20" s="370"/>
      <c r="L20" s="370"/>
      <c r="M20" s="370"/>
      <c r="N20" s="370"/>
      <c r="O20" s="370"/>
      <c r="P20" s="371"/>
      <c r="Q20" s="372"/>
      <c r="R20" s="373"/>
      <c r="S20" s="373"/>
      <c r="T20" s="373"/>
      <c r="U20" s="374"/>
      <c r="V20" s="372"/>
      <c r="W20" s="375"/>
    </row>
    <row r="21" spans="1:23" ht="12.75">
      <c r="A21" s="376" t="s">
        <v>173</v>
      </c>
      <c r="B21" s="377"/>
      <c r="C21" s="377"/>
      <c r="D21" s="377"/>
      <c r="E21" s="377"/>
      <c r="F21" s="377"/>
      <c r="G21" s="377"/>
      <c r="H21" s="377"/>
      <c r="I21" s="377"/>
      <c r="J21" s="377"/>
      <c r="K21" s="377"/>
      <c r="L21" s="377"/>
      <c r="M21" s="377"/>
      <c r="N21" s="377"/>
      <c r="O21" s="377"/>
      <c r="P21" s="378"/>
      <c r="Q21" s="361"/>
      <c r="R21" s="379"/>
      <c r="S21" s="379"/>
      <c r="T21" s="355"/>
      <c r="U21" s="356"/>
      <c r="V21" s="361"/>
      <c r="W21" s="380"/>
    </row>
    <row r="22" spans="1:23" ht="14.25">
      <c r="A22" s="381" t="s">
        <v>174</v>
      </c>
      <c r="B22" s="342"/>
      <c r="C22" s="342"/>
      <c r="D22" s="342"/>
      <c r="E22" s="342"/>
      <c r="F22" s="342"/>
      <c r="G22" s="342"/>
      <c r="H22" s="342"/>
      <c r="I22" s="342"/>
      <c r="J22" s="342"/>
      <c r="K22" s="342"/>
      <c r="L22" s="342"/>
      <c r="M22" s="342"/>
      <c r="N22" s="342"/>
      <c r="O22" s="342"/>
      <c r="P22" s="343"/>
      <c r="Q22" s="372"/>
      <c r="R22" s="373"/>
      <c r="S22" s="373"/>
      <c r="T22" s="373"/>
      <c r="U22" s="374"/>
      <c r="V22" s="372"/>
      <c r="W22" s="375"/>
    </row>
    <row r="23" spans="1:23" ht="12.75">
      <c r="A23" s="382" t="s">
        <v>175</v>
      </c>
      <c r="B23" s="379"/>
      <c r="C23" s="379"/>
      <c r="D23" s="379"/>
      <c r="E23" s="379"/>
      <c r="F23" s="379"/>
      <c r="G23" s="379"/>
      <c r="H23" s="379"/>
      <c r="I23" s="379"/>
      <c r="J23" s="379"/>
      <c r="K23" s="379"/>
      <c r="L23" s="379"/>
      <c r="M23" s="379"/>
      <c r="N23" s="379"/>
      <c r="O23" s="379"/>
      <c r="P23" s="383"/>
      <c r="Q23" s="361"/>
      <c r="R23" s="379"/>
      <c r="S23" s="379"/>
      <c r="T23" s="355"/>
      <c r="U23" s="356"/>
      <c r="V23" s="361"/>
      <c r="W23" s="380"/>
    </row>
    <row r="24" spans="1:23" ht="14.25">
      <c r="A24" s="384" t="s">
        <v>176</v>
      </c>
      <c r="B24" s="385"/>
      <c r="C24" s="385"/>
      <c r="D24" s="385"/>
      <c r="E24" s="385"/>
      <c r="F24" s="385"/>
      <c r="G24" s="385"/>
      <c r="H24" s="385"/>
      <c r="I24" s="385"/>
      <c r="J24" s="385"/>
      <c r="K24" s="385"/>
      <c r="L24" s="385"/>
      <c r="M24" s="385"/>
      <c r="N24" s="385"/>
      <c r="O24" s="385"/>
      <c r="P24" s="386"/>
      <c r="Q24" s="372"/>
      <c r="R24" s="373"/>
      <c r="S24" s="373"/>
      <c r="T24" s="373"/>
      <c r="U24" s="374"/>
      <c r="V24" s="372"/>
      <c r="W24" s="375"/>
    </row>
    <row r="25" spans="1:23" ht="14.25">
      <c r="A25" s="384" t="s">
        <v>177</v>
      </c>
      <c r="B25" s="385"/>
      <c r="C25" s="385"/>
      <c r="D25" s="385"/>
      <c r="E25" s="385"/>
      <c r="F25" s="385"/>
      <c r="G25" s="385"/>
      <c r="H25" s="385"/>
      <c r="I25" s="385"/>
      <c r="J25" s="385"/>
      <c r="K25" s="385"/>
      <c r="L25" s="385"/>
      <c r="M25" s="385"/>
      <c r="N25" s="385"/>
      <c r="O25" s="385"/>
      <c r="P25" s="386"/>
      <c r="Q25" s="372"/>
      <c r="R25" s="373"/>
      <c r="S25" s="373"/>
      <c r="T25" s="373"/>
      <c r="U25" s="374"/>
      <c r="V25" s="372"/>
      <c r="W25" s="375"/>
    </row>
    <row r="26" spans="1:23" ht="12.75">
      <c r="A26" s="387" t="s">
        <v>178</v>
      </c>
      <c r="B26" s="370"/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1"/>
      <c r="Q26" s="361"/>
      <c r="R26" s="379"/>
      <c r="S26" s="379"/>
      <c r="T26" s="355"/>
      <c r="U26" s="356"/>
      <c r="V26" s="361"/>
      <c r="W26" s="380"/>
    </row>
    <row r="27" spans="1:23" ht="12.75">
      <c r="A27" s="157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9"/>
      <c r="Q27" s="151"/>
      <c r="R27" s="155"/>
      <c r="S27" s="155"/>
      <c r="T27" s="149"/>
      <c r="U27" s="150"/>
      <c r="V27" s="151"/>
      <c r="W27" s="156"/>
    </row>
    <row r="28" spans="1:23" ht="14.25">
      <c r="A28" s="376"/>
      <c r="B28" s="377"/>
      <c r="C28" s="377"/>
      <c r="D28" s="377"/>
      <c r="E28" s="377"/>
      <c r="F28" s="377"/>
      <c r="G28" s="377"/>
      <c r="H28" s="377"/>
      <c r="I28" s="377"/>
      <c r="J28" s="377"/>
      <c r="K28" s="377"/>
      <c r="L28" s="377"/>
      <c r="M28" s="377"/>
      <c r="N28" s="377"/>
      <c r="O28" s="377"/>
      <c r="P28" s="378"/>
      <c r="Q28" s="372"/>
      <c r="R28" s="373"/>
      <c r="S28" s="373"/>
      <c r="T28" s="373"/>
      <c r="U28" s="374"/>
      <c r="V28" s="372"/>
      <c r="W28" s="375"/>
    </row>
    <row r="29" spans="1:23" ht="14.25">
      <c r="A29" s="384" t="s">
        <v>179</v>
      </c>
      <c r="B29" s="385"/>
      <c r="C29" s="385"/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6"/>
      <c r="Q29" s="372"/>
      <c r="R29" s="373"/>
      <c r="S29" s="373"/>
      <c r="T29" s="373"/>
      <c r="U29" s="374"/>
      <c r="V29" s="372"/>
      <c r="W29" s="375"/>
    </row>
    <row r="30" spans="1:23" ht="12.75">
      <c r="A30" s="388" t="s">
        <v>180</v>
      </c>
      <c r="B30" s="389"/>
      <c r="C30" s="389"/>
      <c r="D30" s="389"/>
      <c r="E30" s="389"/>
      <c r="F30" s="389"/>
      <c r="G30" s="389"/>
      <c r="H30" s="389"/>
      <c r="I30" s="389"/>
      <c r="J30" s="389"/>
      <c r="K30" s="389"/>
      <c r="L30" s="389"/>
      <c r="M30" s="389"/>
      <c r="N30" s="389"/>
      <c r="O30" s="389"/>
      <c r="P30" s="390"/>
      <c r="Q30" s="391"/>
      <c r="R30" s="392"/>
      <c r="S30" s="392"/>
      <c r="T30" s="393"/>
      <c r="U30" s="394"/>
      <c r="V30" s="391"/>
      <c r="W30" s="395"/>
    </row>
    <row r="31" spans="1:23" ht="14.25">
      <c r="A31" s="396" t="s">
        <v>181</v>
      </c>
      <c r="B31" s="385"/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6"/>
      <c r="Q31" s="361"/>
      <c r="R31" s="379"/>
      <c r="S31" s="379"/>
      <c r="T31" s="355"/>
      <c r="U31" s="356"/>
      <c r="V31" s="361"/>
      <c r="W31" s="380"/>
    </row>
    <row r="32" spans="1:23" ht="14.25">
      <c r="A32" s="384" t="s">
        <v>182</v>
      </c>
      <c r="B32" s="385"/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6"/>
      <c r="Q32" s="372"/>
      <c r="R32" s="373"/>
      <c r="S32" s="373"/>
      <c r="T32" s="373"/>
      <c r="U32" s="374"/>
      <c r="V32" s="372"/>
      <c r="W32" s="375"/>
    </row>
    <row r="33" spans="1:23" ht="12.75">
      <c r="A33" s="397" t="s">
        <v>183</v>
      </c>
      <c r="B33" s="392"/>
      <c r="C33" s="392"/>
      <c r="D33" s="392"/>
      <c r="E33" s="392"/>
      <c r="F33" s="392"/>
      <c r="G33" s="392"/>
      <c r="H33" s="392"/>
      <c r="I33" s="392"/>
      <c r="J33" s="392"/>
      <c r="K33" s="392"/>
      <c r="L33" s="392"/>
      <c r="M33" s="392"/>
      <c r="N33" s="392"/>
      <c r="O33" s="392"/>
      <c r="P33" s="398"/>
      <c r="Q33" s="361"/>
      <c r="R33" s="379"/>
      <c r="S33" s="379"/>
      <c r="T33" s="355"/>
      <c r="U33" s="356"/>
      <c r="V33" s="361"/>
      <c r="W33" s="380"/>
    </row>
    <row r="34" spans="1:23" ht="14.25">
      <c r="A34" s="157" t="s">
        <v>184</v>
      </c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9"/>
      <c r="Q34" s="372"/>
      <c r="R34" s="373"/>
      <c r="S34" s="373"/>
      <c r="T34" s="373"/>
      <c r="U34" s="374"/>
      <c r="V34" s="372"/>
      <c r="W34" s="375"/>
    </row>
    <row r="35" spans="1:23" ht="14.25">
      <c r="A35" s="376" t="s">
        <v>185</v>
      </c>
      <c r="B35" s="377"/>
      <c r="C35" s="377"/>
      <c r="D35" s="377"/>
      <c r="E35" s="377"/>
      <c r="F35" s="377"/>
      <c r="G35" s="377"/>
      <c r="H35" s="377"/>
      <c r="I35" s="377"/>
      <c r="J35" s="377"/>
      <c r="K35" s="377"/>
      <c r="L35" s="377"/>
      <c r="M35" s="377"/>
      <c r="N35" s="377"/>
      <c r="O35" s="377"/>
      <c r="P35" s="378"/>
      <c r="Q35" s="372"/>
      <c r="R35" s="373"/>
      <c r="S35" s="373"/>
      <c r="T35" s="373"/>
      <c r="U35" s="374"/>
      <c r="V35" s="372"/>
      <c r="W35" s="375"/>
    </row>
    <row r="36" spans="1:23" ht="14.25">
      <c r="A36" s="384"/>
      <c r="B36" s="399"/>
      <c r="C36" s="399"/>
      <c r="D36" s="399"/>
      <c r="E36" s="399"/>
      <c r="F36" s="399"/>
      <c r="G36" s="399"/>
      <c r="H36" s="399"/>
      <c r="I36" s="399"/>
      <c r="J36" s="399"/>
      <c r="K36" s="399"/>
      <c r="L36" s="399"/>
      <c r="M36" s="399"/>
      <c r="N36" s="399"/>
      <c r="O36" s="399"/>
      <c r="P36" s="400"/>
      <c r="Q36" s="372"/>
      <c r="R36" s="401"/>
      <c r="S36" s="401"/>
      <c r="T36" s="153"/>
      <c r="U36" s="154"/>
      <c r="V36" s="372"/>
      <c r="W36" s="402"/>
    </row>
    <row r="37" spans="1:23" ht="12.75">
      <c r="A37" s="382"/>
      <c r="B37" s="379"/>
      <c r="C37" s="379"/>
      <c r="D37" s="379"/>
      <c r="E37" s="379"/>
      <c r="F37" s="379"/>
      <c r="G37" s="379"/>
      <c r="H37" s="379"/>
      <c r="I37" s="379"/>
      <c r="J37" s="379"/>
      <c r="K37" s="379"/>
      <c r="L37" s="379"/>
      <c r="M37" s="379"/>
      <c r="N37" s="379"/>
      <c r="O37" s="379"/>
      <c r="P37" s="383"/>
      <c r="Q37" s="361"/>
      <c r="R37" s="379"/>
      <c r="S37" s="379"/>
      <c r="T37" s="355"/>
      <c r="U37" s="356"/>
      <c r="V37" s="361"/>
      <c r="W37" s="380"/>
    </row>
    <row r="38" spans="1:23" ht="15" thickBot="1">
      <c r="A38" s="403"/>
      <c r="B38" s="404"/>
      <c r="C38" s="404"/>
      <c r="D38" s="404"/>
      <c r="E38" s="404"/>
      <c r="F38" s="404"/>
      <c r="G38" s="404"/>
      <c r="H38" s="404"/>
      <c r="I38" s="404"/>
      <c r="J38" s="404"/>
      <c r="K38" s="404"/>
      <c r="L38" s="404"/>
      <c r="M38" s="404"/>
      <c r="N38" s="404"/>
      <c r="O38" s="404"/>
      <c r="P38" s="405"/>
      <c r="Q38" s="406"/>
      <c r="R38" s="404"/>
      <c r="S38" s="404"/>
      <c r="T38" s="404"/>
      <c r="U38" s="405"/>
      <c r="V38" s="406"/>
      <c r="W38" s="407"/>
    </row>
    <row r="39" spans="1:23" ht="14.25">
      <c r="A39" s="408"/>
      <c r="B39" s="373"/>
      <c r="C39" s="373"/>
      <c r="D39" s="373"/>
      <c r="E39" s="373"/>
      <c r="F39" s="373"/>
      <c r="G39" s="373"/>
      <c r="H39" s="373"/>
      <c r="I39" s="373"/>
      <c r="J39" s="373"/>
      <c r="K39" s="373"/>
      <c r="L39" s="373"/>
      <c r="M39" s="373"/>
      <c r="N39" s="373"/>
      <c r="O39" s="373"/>
      <c r="P39" s="374"/>
      <c r="Q39" s="372"/>
      <c r="R39" s="373"/>
      <c r="S39" s="373"/>
      <c r="T39" s="373"/>
      <c r="U39" s="374"/>
      <c r="V39" s="372"/>
      <c r="W39" s="375"/>
    </row>
    <row r="40" spans="1:23" ht="12.75">
      <c r="A40" s="409" t="s">
        <v>186</v>
      </c>
      <c r="B40" s="410"/>
      <c r="C40" s="410"/>
      <c r="D40" s="410"/>
      <c r="E40" s="410"/>
      <c r="F40" s="410"/>
      <c r="G40" s="410"/>
      <c r="H40" s="410"/>
      <c r="I40" s="410"/>
      <c r="J40" s="410"/>
      <c r="K40" s="410"/>
      <c r="L40" s="410"/>
      <c r="M40" s="410"/>
      <c r="N40" s="410"/>
      <c r="O40" s="410"/>
      <c r="P40" s="411"/>
      <c r="Q40" s="361"/>
      <c r="R40" s="379"/>
      <c r="S40" s="379"/>
      <c r="T40" s="355"/>
      <c r="U40" s="356"/>
      <c r="V40" s="361"/>
      <c r="W40" s="380"/>
    </row>
    <row r="41" spans="1:23" ht="14.25">
      <c r="A41" s="412" t="s">
        <v>187</v>
      </c>
      <c r="B41" s="413"/>
      <c r="C41" s="413"/>
      <c r="D41" s="413"/>
      <c r="E41" s="413"/>
      <c r="F41" s="413"/>
      <c r="G41" s="413"/>
      <c r="H41" s="413"/>
      <c r="I41" s="413"/>
      <c r="J41" s="413"/>
      <c r="K41" s="413"/>
      <c r="L41" s="413"/>
      <c r="M41" s="413"/>
      <c r="N41" s="413"/>
      <c r="O41" s="413"/>
      <c r="P41" s="414"/>
      <c r="Q41" s="372"/>
      <c r="R41" s="373"/>
      <c r="S41" s="373"/>
      <c r="T41" s="373"/>
      <c r="U41" s="374"/>
      <c r="V41" s="372"/>
      <c r="W41" s="375"/>
    </row>
    <row r="42" spans="1:23" ht="14.25">
      <c r="A42" s="384" t="s">
        <v>188</v>
      </c>
      <c r="B42" s="385"/>
      <c r="C42" s="385"/>
      <c r="D42" s="385"/>
      <c r="E42" s="385"/>
      <c r="F42" s="385"/>
      <c r="G42" s="385"/>
      <c r="H42" s="385"/>
      <c r="I42" s="385"/>
      <c r="J42" s="385"/>
      <c r="K42" s="385"/>
      <c r="L42" s="385"/>
      <c r="M42" s="385"/>
      <c r="N42" s="385"/>
      <c r="O42" s="385"/>
      <c r="P42" s="386"/>
      <c r="Q42" s="372"/>
      <c r="R42" s="373"/>
      <c r="S42" s="373"/>
      <c r="T42" s="373"/>
      <c r="U42" s="374"/>
      <c r="V42" s="372"/>
      <c r="W42" s="375"/>
    </row>
    <row r="43" spans="1:23" ht="12.75">
      <c r="A43" s="397" t="s">
        <v>189</v>
      </c>
      <c r="B43" s="392"/>
      <c r="C43" s="392"/>
      <c r="D43" s="392"/>
      <c r="E43" s="392"/>
      <c r="F43" s="392"/>
      <c r="G43" s="392"/>
      <c r="H43" s="392"/>
      <c r="I43" s="392"/>
      <c r="J43" s="392"/>
      <c r="K43" s="392"/>
      <c r="L43" s="392"/>
      <c r="M43" s="392"/>
      <c r="N43" s="392"/>
      <c r="O43" s="392"/>
      <c r="P43" s="398"/>
      <c r="Q43" s="391"/>
      <c r="R43" s="392"/>
      <c r="S43" s="392"/>
      <c r="T43" s="393"/>
      <c r="U43" s="394"/>
      <c r="V43" s="391"/>
      <c r="W43" s="395"/>
    </row>
    <row r="44" spans="1:23" ht="12.75">
      <c r="A44" s="376" t="s">
        <v>190</v>
      </c>
      <c r="B44" s="377"/>
      <c r="C44" s="377"/>
      <c r="D44" s="377"/>
      <c r="E44" s="377"/>
      <c r="F44" s="377"/>
      <c r="G44" s="377"/>
      <c r="H44" s="377"/>
      <c r="I44" s="377"/>
      <c r="J44" s="377"/>
      <c r="K44" s="377"/>
      <c r="L44" s="377"/>
      <c r="M44" s="377"/>
      <c r="N44" s="377"/>
      <c r="O44" s="377"/>
      <c r="P44" s="378"/>
      <c r="Q44" s="361"/>
      <c r="R44" s="379"/>
      <c r="S44" s="379"/>
      <c r="T44" s="355"/>
      <c r="U44" s="356"/>
      <c r="V44" s="361"/>
      <c r="W44" s="380"/>
    </row>
    <row r="45" spans="1:23" ht="12.75">
      <c r="A45" s="382"/>
      <c r="B45" s="379"/>
      <c r="C45" s="379"/>
      <c r="D45" s="379"/>
      <c r="E45" s="379"/>
      <c r="F45" s="379"/>
      <c r="G45" s="379"/>
      <c r="H45" s="379"/>
      <c r="I45" s="379"/>
      <c r="J45" s="379"/>
      <c r="K45" s="379"/>
      <c r="L45" s="379"/>
      <c r="M45" s="379"/>
      <c r="N45" s="379"/>
      <c r="O45" s="379"/>
      <c r="P45" s="383"/>
      <c r="Q45" s="361"/>
      <c r="R45" s="379"/>
      <c r="S45" s="379"/>
      <c r="T45" s="355"/>
      <c r="U45" s="356"/>
      <c r="V45" s="361"/>
      <c r="W45" s="380"/>
    </row>
    <row r="46" spans="1:23" ht="14.25">
      <c r="A46" s="408"/>
      <c r="B46" s="373"/>
      <c r="C46" s="373"/>
      <c r="D46" s="373"/>
      <c r="E46" s="373"/>
      <c r="F46" s="373"/>
      <c r="G46" s="373"/>
      <c r="H46" s="373"/>
      <c r="I46" s="373"/>
      <c r="J46" s="373"/>
      <c r="K46" s="373"/>
      <c r="L46" s="373"/>
      <c r="M46" s="373"/>
      <c r="N46" s="373"/>
      <c r="O46" s="373"/>
      <c r="P46" s="374"/>
      <c r="Q46" s="372"/>
      <c r="R46" s="373"/>
      <c r="S46" s="373"/>
      <c r="T46" s="373"/>
      <c r="U46" s="374"/>
      <c r="V46" s="372"/>
      <c r="W46" s="375"/>
    </row>
    <row r="47" spans="1:23" ht="12.75">
      <c r="A47" s="409" t="s">
        <v>191</v>
      </c>
      <c r="B47" s="379"/>
      <c r="C47" s="379"/>
      <c r="D47" s="379"/>
      <c r="E47" s="379"/>
      <c r="F47" s="379"/>
      <c r="G47" s="379"/>
      <c r="H47" s="379"/>
      <c r="I47" s="379"/>
      <c r="J47" s="379"/>
      <c r="K47" s="379"/>
      <c r="L47" s="379"/>
      <c r="M47" s="379"/>
      <c r="N47" s="379"/>
      <c r="O47" s="379"/>
      <c r="P47" s="383"/>
      <c r="Q47" s="361"/>
      <c r="R47" s="379"/>
      <c r="S47" s="379"/>
      <c r="T47" s="355"/>
      <c r="U47" s="356"/>
      <c r="V47" s="361"/>
      <c r="W47" s="380"/>
    </row>
    <row r="48" spans="1:23" ht="14.25">
      <c r="A48" s="384" t="s">
        <v>192</v>
      </c>
      <c r="B48" s="385"/>
      <c r="C48" s="385"/>
      <c r="D48" s="385"/>
      <c r="E48" s="385"/>
      <c r="F48" s="385"/>
      <c r="G48" s="385"/>
      <c r="H48" s="385"/>
      <c r="I48" s="385"/>
      <c r="J48" s="385"/>
      <c r="K48" s="385"/>
      <c r="L48" s="385"/>
      <c r="M48" s="385"/>
      <c r="N48" s="385"/>
      <c r="O48" s="385"/>
      <c r="P48" s="386"/>
      <c r="Q48" s="372"/>
      <c r="R48" s="373"/>
      <c r="S48" s="373"/>
      <c r="T48" s="373"/>
      <c r="U48" s="374"/>
      <c r="V48" s="372"/>
      <c r="W48" s="375"/>
    </row>
    <row r="49" spans="1:23" ht="14.25">
      <c r="A49" s="384" t="s">
        <v>193</v>
      </c>
      <c r="B49" s="385"/>
      <c r="C49" s="385"/>
      <c r="D49" s="385"/>
      <c r="E49" s="385"/>
      <c r="F49" s="385"/>
      <c r="G49" s="385"/>
      <c r="H49" s="385"/>
      <c r="I49" s="385"/>
      <c r="J49" s="385"/>
      <c r="K49" s="385"/>
      <c r="L49" s="385"/>
      <c r="M49" s="385"/>
      <c r="N49" s="385"/>
      <c r="O49" s="385"/>
      <c r="P49" s="386"/>
      <c r="Q49" s="372"/>
      <c r="R49" s="373"/>
      <c r="S49" s="373"/>
      <c r="T49" s="373"/>
      <c r="U49" s="374"/>
      <c r="V49" s="372"/>
      <c r="W49" s="375"/>
    </row>
    <row r="50" spans="1:23" ht="14.25">
      <c r="A50" s="384"/>
      <c r="B50" s="399"/>
      <c r="C50" s="399"/>
      <c r="D50" s="399"/>
      <c r="E50" s="399"/>
      <c r="F50" s="399"/>
      <c r="G50" s="399"/>
      <c r="H50" s="399"/>
      <c r="I50" s="399"/>
      <c r="J50" s="399"/>
      <c r="K50" s="399"/>
      <c r="L50" s="399"/>
      <c r="M50" s="399"/>
      <c r="N50" s="399"/>
      <c r="O50" s="399"/>
      <c r="P50" s="400"/>
      <c r="Q50" s="372"/>
      <c r="R50" s="401"/>
      <c r="S50" s="401"/>
      <c r="T50" s="153"/>
      <c r="U50" s="154"/>
      <c r="V50" s="372"/>
      <c r="W50" s="402"/>
    </row>
    <row r="51" spans="1:23" ht="12.75">
      <c r="A51" s="382"/>
      <c r="B51" s="379"/>
      <c r="C51" s="379"/>
      <c r="D51" s="379"/>
      <c r="E51" s="379"/>
      <c r="F51" s="379"/>
      <c r="G51" s="379"/>
      <c r="H51" s="379"/>
      <c r="I51" s="379"/>
      <c r="J51" s="379"/>
      <c r="K51" s="379"/>
      <c r="L51" s="379"/>
      <c r="M51" s="379"/>
      <c r="N51" s="379"/>
      <c r="O51" s="379"/>
      <c r="P51" s="383"/>
      <c r="Q51" s="361"/>
      <c r="R51" s="379"/>
      <c r="S51" s="379"/>
      <c r="T51" s="355"/>
      <c r="U51" s="356"/>
      <c r="V51" s="361"/>
      <c r="W51" s="380"/>
    </row>
    <row r="52" spans="1:23" ht="15" thickBot="1">
      <c r="A52" s="403"/>
      <c r="B52" s="404"/>
      <c r="C52" s="404"/>
      <c r="D52" s="404"/>
      <c r="E52" s="404"/>
      <c r="F52" s="404"/>
      <c r="G52" s="404"/>
      <c r="H52" s="404"/>
      <c r="I52" s="404"/>
      <c r="J52" s="404"/>
      <c r="K52" s="404"/>
      <c r="L52" s="404"/>
      <c r="M52" s="404"/>
      <c r="N52" s="404"/>
      <c r="O52" s="404"/>
      <c r="P52" s="405"/>
      <c r="Q52" s="406"/>
      <c r="R52" s="404"/>
      <c r="S52" s="404"/>
      <c r="T52" s="404"/>
      <c r="U52" s="405"/>
      <c r="V52" s="406"/>
      <c r="W52" s="407"/>
    </row>
    <row r="53" spans="1:23" ht="12.75">
      <c r="A53" s="415"/>
      <c r="B53" s="416"/>
      <c r="C53" s="416"/>
      <c r="D53" s="416"/>
      <c r="E53" s="416"/>
      <c r="F53" s="416"/>
      <c r="G53" s="416"/>
      <c r="H53" s="416"/>
      <c r="I53" s="416"/>
      <c r="J53" s="416"/>
      <c r="K53" s="416"/>
      <c r="L53" s="416"/>
      <c r="M53" s="416"/>
      <c r="N53" s="416"/>
      <c r="O53" s="416"/>
      <c r="P53" s="416"/>
      <c r="Q53" s="416"/>
      <c r="R53" s="416"/>
      <c r="S53" s="416"/>
      <c r="T53" s="416"/>
      <c r="U53" s="416"/>
      <c r="V53" s="416"/>
      <c r="W53" s="417"/>
    </row>
    <row r="54" spans="1:23" ht="12.75">
      <c r="A54" s="418"/>
      <c r="B54" s="419"/>
      <c r="C54" s="419"/>
      <c r="D54" s="419"/>
      <c r="E54" s="419"/>
      <c r="F54" s="419"/>
      <c r="G54" s="419"/>
      <c r="H54" s="419"/>
      <c r="I54" s="419"/>
      <c r="J54" s="419"/>
      <c r="K54" s="419"/>
      <c r="L54" s="419"/>
      <c r="M54" s="419"/>
      <c r="N54" s="419"/>
      <c r="O54" s="419"/>
      <c r="P54" s="419"/>
      <c r="Q54" s="419"/>
      <c r="R54" s="419"/>
      <c r="S54" s="419"/>
      <c r="T54" s="419"/>
      <c r="U54" s="419"/>
      <c r="V54" s="419"/>
      <c r="W54" s="420"/>
    </row>
    <row r="55" spans="1:23" ht="12.75">
      <c r="A55" s="418"/>
      <c r="B55" s="419"/>
      <c r="C55" s="419"/>
      <c r="D55" s="419"/>
      <c r="E55" s="419"/>
      <c r="F55" s="419"/>
      <c r="G55" s="419"/>
      <c r="H55" s="419"/>
      <c r="I55" s="419"/>
      <c r="J55" s="419"/>
      <c r="K55" s="419"/>
      <c r="L55" s="419"/>
      <c r="M55" s="419"/>
      <c r="N55" s="419"/>
      <c r="O55" s="419"/>
      <c r="P55" s="419"/>
      <c r="Q55" s="419"/>
      <c r="R55" s="419"/>
      <c r="S55" s="419"/>
      <c r="T55" s="419"/>
      <c r="U55" s="419"/>
      <c r="V55" s="419"/>
      <c r="W55" s="420"/>
    </row>
    <row r="56" spans="1:23" ht="13.5" thickBot="1">
      <c r="A56" s="421"/>
      <c r="B56" s="422"/>
      <c r="C56" s="422"/>
      <c r="D56" s="422"/>
      <c r="E56" s="422"/>
      <c r="F56" s="422"/>
      <c r="G56" s="422"/>
      <c r="H56" s="422"/>
      <c r="I56" s="422"/>
      <c r="J56" s="422"/>
      <c r="K56" s="422"/>
      <c r="L56" s="422"/>
      <c r="M56" s="422"/>
      <c r="N56" s="422"/>
      <c r="O56" s="422"/>
      <c r="P56" s="422"/>
      <c r="Q56" s="422"/>
      <c r="R56" s="422"/>
      <c r="S56" s="422"/>
      <c r="T56" s="422"/>
      <c r="U56" s="422"/>
      <c r="V56" s="422"/>
      <c r="W56" s="423"/>
    </row>
  </sheetData>
  <sheetProtection/>
  <mergeCells count="118">
    <mergeCell ref="A53:W53"/>
    <mergeCell ref="A54:W54"/>
    <mergeCell ref="A55:W55"/>
    <mergeCell ref="A56:W56"/>
    <mergeCell ref="A51:P51"/>
    <mergeCell ref="Q51:U51"/>
    <mergeCell ref="V51:W51"/>
    <mergeCell ref="A52:P52"/>
    <mergeCell ref="Q52:U52"/>
    <mergeCell ref="V52:W52"/>
    <mergeCell ref="A49:P49"/>
    <mergeCell ref="Q49:U49"/>
    <mergeCell ref="V49:W49"/>
    <mergeCell ref="A50:P50"/>
    <mergeCell ref="Q50:S50"/>
    <mergeCell ref="V50:W50"/>
    <mergeCell ref="A47:P47"/>
    <mergeCell ref="Q47:U47"/>
    <mergeCell ref="V47:W47"/>
    <mergeCell ref="A48:P48"/>
    <mergeCell ref="Q48:U48"/>
    <mergeCell ref="V48:W48"/>
    <mergeCell ref="A45:P45"/>
    <mergeCell ref="Q45:U45"/>
    <mergeCell ref="V45:W45"/>
    <mergeCell ref="A46:P46"/>
    <mergeCell ref="Q46:U46"/>
    <mergeCell ref="V46:W46"/>
    <mergeCell ref="A43:P43"/>
    <mergeCell ref="Q43:U43"/>
    <mergeCell ref="V43:W43"/>
    <mergeCell ref="A44:P44"/>
    <mergeCell ref="Q44:U44"/>
    <mergeCell ref="V44:W44"/>
    <mergeCell ref="A41:P41"/>
    <mergeCell ref="Q41:U41"/>
    <mergeCell ref="V41:W41"/>
    <mergeCell ref="A42:P42"/>
    <mergeCell ref="Q42:U42"/>
    <mergeCell ref="V42:W42"/>
    <mergeCell ref="A39:P39"/>
    <mergeCell ref="Q39:U39"/>
    <mergeCell ref="V39:W39"/>
    <mergeCell ref="A40:P40"/>
    <mergeCell ref="Q40:U40"/>
    <mergeCell ref="V40:W40"/>
    <mergeCell ref="A37:P37"/>
    <mergeCell ref="Q37:U37"/>
    <mergeCell ref="V37:W37"/>
    <mergeCell ref="A38:P38"/>
    <mergeCell ref="Q38:U38"/>
    <mergeCell ref="V38:W38"/>
    <mergeCell ref="Q34:U34"/>
    <mergeCell ref="V34:W34"/>
    <mergeCell ref="A35:P35"/>
    <mergeCell ref="Q35:U35"/>
    <mergeCell ref="V35:W35"/>
    <mergeCell ref="A36:P36"/>
    <mergeCell ref="Q36:S36"/>
    <mergeCell ref="V36:W36"/>
    <mergeCell ref="A32:P32"/>
    <mergeCell ref="Q32:U32"/>
    <mergeCell ref="V32:W32"/>
    <mergeCell ref="A33:P33"/>
    <mergeCell ref="Q33:U33"/>
    <mergeCell ref="V33:W33"/>
    <mergeCell ref="A30:P30"/>
    <mergeCell ref="Q30:U30"/>
    <mergeCell ref="V30:W30"/>
    <mergeCell ref="A31:P31"/>
    <mergeCell ref="Q31:U31"/>
    <mergeCell ref="V31:W31"/>
    <mergeCell ref="A28:P28"/>
    <mergeCell ref="Q28:U28"/>
    <mergeCell ref="V28:W28"/>
    <mergeCell ref="A29:P29"/>
    <mergeCell ref="Q29:U29"/>
    <mergeCell ref="V29:W29"/>
    <mergeCell ref="A25:P25"/>
    <mergeCell ref="Q25:U25"/>
    <mergeCell ref="V25:W25"/>
    <mergeCell ref="A26:P26"/>
    <mergeCell ref="Q26:U26"/>
    <mergeCell ref="V26:W26"/>
    <mergeCell ref="A23:P23"/>
    <mergeCell ref="Q23:U23"/>
    <mergeCell ref="V23:W23"/>
    <mergeCell ref="A24:P24"/>
    <mergeCell ref="Q24:U24"/>
    <mergeCell ref="V24:W24"/>
    <mergeCell ref="A21:P21"/>
    <mergeCell ref="Q21:U21"/>
    <mergeCell ref="V21:W21"/>
    <mergeCell ref="A22:P22"/>
    <mergeCell ref="Q22:U22"/>
    <mergeCell ref="V22:W22"/>
    <mergeCell ref="A16:W16"/>
    <mergeCell ref="A18:W18"/>
    <mergeCell ref="A19:P19"/>
    <mergeCell ref="Q19:U19"/>
    <mergeCell ref="V19:W19"/>
    <mergeCell ref="A20:P20"/>
    <mergeCell ref="Q20:U20"/>
    <mergeCell ref="V20:W20"/>
    <mergeCell ref="A10:E10"/>
    <mergeCell ref="F10:L10"/>
    <mergeCell ref="M10:Q10"/>
    <mergeCell ref="R10:W10"/>
    <mergeCell ref="A12:W12"/>
    <mergeCell ref="A14:O14"/>
    <mergeCell ref="P14:Q14"/>
    <mergeCell ref="R14:W14"/>
    <mergeCell ref="A1:M7"/>
    <mergeCell ref="N1:W2"/>
    <mergeCell ref="N4:W4"/>
    <mergeCell ref="N6:W6"/>
    <mergeCell ref="N8:Q8"/>
    <mergeCell ref="R8:W8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CNB</dc:creator>
  <cp:keywords/>
  <dc:description/>
  <cp:lastModifiedBy>Vicentinos</cp:lastModifiedBy>
  <cp:lastPrinted>2015-10-17T23:59:36Z</cp:lastPrinted>
  <dcterms:created xsi:type="dcterms:W3CDTF">2003-11-06T10:44:30Z</dcterms:created>
  <dcterms:modified xsi:type="dcterms:W3CDTF">2018-07-04T13:45:17Z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-1589341101</vt:i4>
  </property>
  <property fmtid="{D5CDD505-2E9C-101B-9397-08002B2CF9AE}" pid="3" name="_EmailSubject">
    <vt:lpwstr>Cristovão Gonçalves</vt:lpwstr>
  </property>
  <property fmtid="{D5CDD505-2E9C-101B-9397-08002B2CF9AE}" pid="4" name="_AuthorEmail">
    <vt:lpwstr>vitalpedriali@turbopro.com.br</vt:lpwstr>
  </property>
  <property fmtid="{D5CDD505-2E9C-101B-9397-08002B2CF9AE}" pid="5" name="_AuthorEmailDisplayName">
    <vt:lpwstr>VITAL</vt:lpwstr>
  </property>
  <property fmtid="{D5CDD505-2E9C-101B-9397-08002B2CF9AE}" pid="6" name="_ReviewingToolsShownOnce">
    <vt:lpwstr/>
  </property>
</Properties>
</file>